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70" tabRatio="904" firstSheet="52" activeTab="52"/>
  </bookViews>
  <sheets>
    <sheet name="NOFAJE" sheetId="77" state="hidden" r:id="rId1"/>
    <sheet name="封面" sheetId="138" state="hidden" r:id="rId2"/>
    <sheet name="索引目录" sheetId="149" state="hidden" r:id="rId3"/>
    <sheet name="填表说明" sheetId="137" state="hidden" r:id="rId4"/>
    <sheet name="基本情况" sheetId="108" state="hidden" r:id="rId5"/>
    <sheet name="资产负债表" sheetId="109" state="hidden" r:id="rId6"/>
    <sheet name="资产负债表未审或审定数" sheetId="166" state="hidden" r:id="rId7"/>
    <sheet name="流动资产汇总表" sheetId="3" state="hidden" r:id="rId8"/>
    <sheet name="货币资金汇总表" sheetId="140" state="hidden" r:id="rId9"/>
    <sheet name="现金" sheetId="4" state="hidden" r:id="rId10"/>
    <sheet name="银行存款" sheetId="5" state="hidden" r:id="rId11"/>
    <sheet name="其他货币资金" sheetId="6" state="hidden" r:id="rId12"/>
    <sheet name="交易性金融资产汇总" sheetId="7" state="hidden" r:id="rId13"/>
    <sheet name="交易性-股票" sheetId="8" state="hidden" r:id="rId14"/>
    <sheet name="交易性-债券" sheetId="9" state="hidden" r:id="rId15"/>
    <sheet name="交易性-基金" sheetId="121" state="hidden" r:id="rId16"/>
    <sheet name="交易性-其他" sheetId="153" state="hidden" r:id="rId17"/>
    <sheet name="衍生金融资产" sheetId="152" state="hidden" r:id="rId18"/>
    <sheet name="应收票据" sheetId="98" state="hidden" r:id="rId19"/>
    <sheet name="应收账款" sheetId="11" state="hidden" r:id="rId20"/>
    <sheet name="预付账款" sheetId="14" state="hidden" r:id="rId21"/>
    <sheet name="其他应收款汇总" sheetId="151" state="hidden" r:id="rId22"/>
    <sheet name="其他应收款" sheetId="16" state="hidden" r:id="rId23"/>
    <sheet name="其他应收-利息" sheetId="13" state="hidden" r:id="rId24"/>
    <sheet name="其他应收-股利" sheetId="12" state="hidden" r:id="rId25"/>
    <sheet name="存货汇总" sheetId="17" state="hidden" r:id="rId26"/>
    <sheet name="材料采购（在途物资）" sheetId="19" state="hidden" r:id="rId27"/>
    <sheet name="原材料" sheetId="18" state="hidden" r:id="rId28"/>
    <sheet name="在库周转材料" sheetId="20" state="hidden" r:id="rId29"/>
    <sheet name="委托加工物资" sheetId="100" state="hidden" r:id="rId30"/>
    <sheet name="产成品（库存商品）" sheetId="23" state="hidden" r:id="rId31"/>
    <sheet name="在产品（自制半成品）" sheetId="99" state="hidden" r:id="rId32"/>
    <sheet name="发出商品" sheetId="116" state="hidden" r:id="rId33"/>
    <sheet name="在用周转材料" sheetId="26" state="hidden" r:id="rId34"/>
    <sheet name="合同资产" sheetId="148" state="hidden" r:id="rId35"/>
    <sheet name="持有待售资产" sheetId="158" state="hidden" r:id="rId36"/>
    <sheet name="一年到期非流动资产" sheetId="31" state="hidden" r:id="rId37"/>
    <sheet name="其他流动资产" sheetId="32" state="hidden" r:id="rId38"/>
    <sheet name="债权投资" sheetId="35" state="hidden" r:id="rId39"/>
    <sheet name="其他债权投资" sheetId="123" state="hidden" r:id="rId40"/>
    <sheet name="长期应收款" sheetId="127" state="hidden" r:id="rId41"/>
    <sheet name="长期股权投资" sheetId="36" state="hidden" r:id="rId42"/>
    <sheet name="其他权益工具投资" sheetId="159" state="hidden" r:id="rId43"/>
    <sheet name="其他非流动金融资产" sheetId="160" state="hidden" r:id="rId44"/>
    <sheet name="投资性房地产汇总表" sheetId="145" state="hidden" r:id="rId45"/>
    <sheet name="投资性房地产-房屋成本模式" sheetId="126" state="hidden" r:id="rId46"/>
    <sheet name="投资性房地产-房屋公允模式" sheetId="141" state="hidden" r:id="rId47"/>
    <sheet name="投资性地产-土地成本模式" sheetId="142" state="hidden" r:id="rId48"/>
    <sheet name="投资性地产-土地公允模式" sheetId="143" state="hidden" r:id="rId49"/>
    <sheet name="房屋建筑物" sheetId="38" state="hidden" r:id="rId50"/>
    <sheet name="构筑物" sheetId="39" state="hidden" r:id="rId51"/>
    <sheet name="管道沟槽" sheetId="40" state="hidden" r:id="rId52"/>
    <sheet name="机器设备" sheetId="41" r:id="rId53"/>
    <sheet name="车辆" sheetId="42" state="hidden" r:id="rId54"/>
    <sheet name="电子设备" sheetId="43" state="hidden" r:id="rId55"/>
    <sheet name="土地" sheetId="120" state="hidden" r:id="rId56"/>
    <sheet name="固定资产清理" sheetId="47" state="hidden" r:id="rId57"/>
    <sheet name="在建工程汇总" sheetId="128" state="hidden" r:id="rId58"/>
    <sheet name="在建-土建" sheetId="45" state="hidden" r:id="rId59"/>
    <sheet name="在建-设备" sheetId="46" state="hidden" r:id="rId60"/>
    <sheet name="在建-待摊费用" sheetId="146" state="hidden" r:id="rId61"/>
    <sheet name="在建-预付工程款" sheetId="147" state="hidden" r:id="rId62"/>
    <sheet name="在建-工程物资" sheetId="44" state="hidden" r:id="rId63"/>
    <sheet name="生产性生物资产" sheetId="129" state="hidden" r:id="rId64"/>
    <sheet name="油气资产" sheetId="130" state="hidden" r:id="rId65"/>
    <sheet name="使用权资产" sheetId="168" state="hidden" r:id="rId66"/>
    <sheet name="无形资产汇总" sheetId="131" state="hidden" r:id="rId67"/>
    <sheet name="无形-土地使用权" sheetId="49" state="hidden" r:id="rId68"/>
    <sheet name="无形-矿业权" sheetId="144" state="hidden" r:id="rId69"/>
    <sheet name="无形-海域使用权" sheetId="169" state="hidden" r:id="rId70"/>
    <sheet name="无形-其他" sheetId="50" state="hidden" r:id="rId71"/>
    <sheet name="无形-数据资产" sheetId="170" state="hidden" r:id="rId72"/>
    <sheet name="开发支出" sheetId="132" state="hidden" r:id="rId73"/>
    <sheet name="商誉" sheetId="133" state="hidden" r:id="rId74"/>
    <sheet name="长期待摊费用" sheetId="52" state="hidden" r:id="rId75"/>
    <sheet name="递延所得税资产" sheetId="54" state="hidden" r:id="rId76"/>
    <sheet name="其他非流动资产" sheetId="53" state="hidden" r:id="rId77"/>
    <sheet name="流动负债汇总" sheetId="55" state="hidden" r:id="rId78"/>
    <sheet name="短期借款" sheetId="56" state="hidden" r:id="rId79"/>
    <sheet name="交易性金融负债" sheetId="134" state="hidden" r:id="rId80"/>
    <sheet name="衍生金融负债" sheetId="161" state="hidden" r:id="rId81"/>
    <sheet name="应付票据" sheetId="57" state="hidden" r:id="rId82"/>
    <sheet name="应付账款" sheetId="58" state="hidden" r:id="rId83"/>
    <sheet name="预收账款" sheetId="59" state="hidden" r:id="rId84"/>
    <sheet name="合同负债" sheetId="162" state="hidden" r:id="rId85"/>
    <sheet name="应付职工薪酬" sheetId="62" state="hidden" r:id="rId86"/>
    <sheet name="应交税费" sheetId="64" state="hidden" r:id="rId87"/>
    <sheet name="其他应付款汇总" sheetId="150" state="hidden" r:id="rId88"/>
    <sheet name="其他应付款" sheetId="61" state="hidden" r:id="rId89"/>
    <sheet name="其他应付-利息" sheetId="135" state="hidden" r:id="rId90"/>
    <sheet name="其他应付-股利" sheetId="65" state="hidden" r:id="rId91"/>
    <sheet name="持有侍售负债" sheetId="163" state="hidden" r:id="rId92"/>
    <sheet name="一年到期非流动负债" sheetId="68" state="hidden" r:id="rId93"/>
    <sheet name="其他流动负债" sheetId="69" state="hidden" r:id="rId94"/>
    <sheet name="非流动负债汇总 " sheetId="70" state="hidden" r:id="rId95"/>
    <sheet name="长期借款" sheetId="71" state="hidden" r:id="rId96"/>
    <sheet name="应付债券" sheetId="110" state="hidden" r:id="rId97"/>
    <sheet name="租赁负债" sheetId="167" state="hidden" r:id="rId98"/>
    <sheet name="长期应付款汇总" sheetId="164" state="hidden" r:id="rId99"/>
    <sheet name="长期应付款" sheetId="73" state="hidden" r:id="rId100"/>
    <sheet name="长期应付-专项应付款" sheetId="165" state="hidden" r:id="rId101"/>
    <sheet name="预计负债" sheetId="136" state="hidden" r:id="rId102"/>
    <sheet name="递延收益" sheetId="111" state="hidden" r:id="rId103"/>
    <sheet name="递延所得税负债" sheetId="76" state="hidden" r:id="rId104"/>
    <sheet name="其他非流动负债" sheetId="96" state="hidden" r:id="rId105"/>
    <sheet name="00000000" sheetId="78" state="veryHidden" r:id="rId106"/>
  </sheets>
  <definedNames>
    <definedName name="_xlnm._FilterDatabase" localSheetId="27" hidden="1">原材料!$A$7:$XFB$117</definedName>
    <definedName name="_xlnm._FilterDatabase" localSheetId="52" hidden="1">机器设备!$A$7:$AG$240</definedName>
    <definedName name="_xlnm._FilterDatabase" localSheetId="54" hidden="1">电子设备!$A$6:$W$83</definedName>
    <definedName name="_xlnm.Print_Area" localSheetId="26">'材料采购（在途物资）'!$A$2:$P$31</definedName>
    <definedName name="_xlnm.Print_Area" localSheetId="30">'产成品（库存商品）'!$A$2:$Q$31</definedName>
    <definedName name="_xlnm.Print_Area" localSheetId="53">车辆!$A$2:$T$31</definedName>
    <definedName name="_xlnm.Print_Area" localSheetId="35">持有待售资产!$A$2:$J$31</definedName>
    <definedName name="_xlnm.Print_Area" localSheetId="91">持有侍售负债!$A$2:$I$31</definedName>
    <definedName name="_xlnm.Print_Area" localSheetId="25">存货汇总!$A$2:$G$42</definedName>
    <definedName name="_xlnm.Print_Area" localSheetId="102">递延收益!$A$2:$I$31</definedName>
    <definedName name="_xlnm.Print_Area" localSheetId="103">递延所得税负债!$A$2:$H$31</definedName>
    <definedName name="_xlnm.Print_Area" localSheetId="75">递延所得税资产!$A$2:$I$31</definedName>
    <definedName name="_xlnm.Print_Area" localSheetId="54">电子设备!$A$2:$U$83</definedName>
    <definedName name="_xlnm.Print_Area" localSheetId="78">短期借款!$A$2:$N$31</definedName>
    <definedName name="_xlnm.Print_Area" localSheetId="32">发出商品!$A$2:$Q$31</definedName>
    <definedName name="_xlnm.Print_Area" localSheetId="49">房屋建筑物!$A$2:$AD$31</definedName>
    <definedName name="_xlnm.Print_Area" localSheetId="94">'非流动负债汇总 '!$A$2:$G$31</definedName>
    <definedName name="_xlnm.Print_Area" localSheetId="50">构筑物!$A$2:$T$31</definedName>
    <definedName name="_xlnm.Print_Area" localSheetId="56">固定资产清理!$A$2:$K$31</definedName>
    <definedName name="_xlnm.Print_Area" localSheetId="51">管道沟槽!$A$2:$S$31</definedName>
    <definedName name="_xlnm.Print_Area" localSheetId="84">合同负债!$A$2:$I$31</definedName>
    <definedName name="_xlnm.Print_Area" localSheetId="34">合同资产!$A$2:$N$31</definedName>
    <definedName name="_xlnm.Print_Area" localSheetId="8">货币资金汇总表!$A$2:$G$30</definedName>
    <definedName name="_xlnm.Print_Area" localSheetId="52">机器设备!$A$2:$U$244</definedName>
    <definedName name="_xlnm.Print_Area" localSheetId="4">基本情况!$A$2:$K$42</definedName>
    <definedName name="_xlnm.Print_Area" localSheetId="13">'交易性-股票'!$A$2:$M$31</definedName>
    <definedName name="_xlnm.Print_Area" localSheetId="15">'交易性-基金'!$A$2:$M$31</definedName>
    <definedName name="_xlnm.Print_Area" localSheetId="79">交易性金融负债!$A$2:$I$31</definedName>
    <definedName name="_xlnm.Print_Area" localSheetId="12">交易性金融资产汇总!$A$2:$G$30</definedName>
    <definedName name="_xlnm.Print_Area" localSheetId="16">'交易性-其他'!$A$2:$K$31</definedName>
    <definedName name="_xlnm.Print_Area" localSheetId="14">'交易性-债券'!$A$2:$M$31</definedName>
    <definedName name="_xlnm.Print_Area" localSheetId="72">开发支出!$A$2:$I$31</definedName>
    <definedName name="_xlnm.Print_Area" localSheetId="77">流动负债汇总!$A$2:$G$31</definedName>
    <definedName name="_xlnm.Print_Area" localSheetId="7">流动资产汇总表!$A$2:$I$36</definedName>
    <definedName name="_xlnm.Print_Area" localSheetId="104">其他非流动负债!$A$2:$I$31</definedName>
    <definedName name="_xlnm.Print_Area" localSheetId="43">其他非流动金融资产!$A$2:$M$31</definedName>
    <definedName name="_xlnm.Print_Area" localSheetId="76">其他非流动资产!$A$2:$I$31</definedName>
    <definedName name="_xlnm.Print_Area" localSheetId="11">其他货币资金!$A$2:$L$31</definedName>
    <definedName name="_xlnm.Print_Area" localSheetId="93">其他流动负债!$A$2:$I$31</definedName>
    <definedName name="_xlnm.Print_Area" localSheetId="37">其他流动资产!$A$2:$K$30</definedName>
    <definedName name="_xlnm.Print_Area" localSheetId="42">其他权益工具投资!$A$2:$L$31</definedName>
    <definedName name="_xlnm.Print_Area" localSheetId="90">'其他应付-股利'!$A$2:$I$31</definedName>
    <definedName name="_xlnm.Print_Area" localSheetId="88">其他应付款!$A$2:$I$31</definedName>
    <definedName name="_xlnm.Print_Area" localSheetId="87">其他应付款汇总!$A$2:$G$31</definedName>
    <definedName name="_xlnm.Print_Area" localSheetId="89">'其他应付-利息'!$A$2:$K$31</definedName>
    <definedName name="_xlnm.Print_Area" localSheetId="24">'其他应收-股利'!$A$2:$J$31</definedName>
    <definedName name="_xlnm.Print_Area" localSheetId="22">其他应收款!$A$2:$U$31</definedName>
    <definedName name="_xlnm.Print_Area" localSheetId="21">其他应收款汇总!$A$2:$G$36</definedName>
    <definedName name="_xlnm.Print_Area" localSheetId="23">'其他应收-利息'!$A$2:$L$31</definedName>
    <definedName name="_xlnm.Print_Area" localSheetId="39">其他债权投资!$A$2:$O$31</definedName>
    <definedName name="_xlnm.Print_Area" localSheetId="73">商誉!$A$2:$I$31</definedName>
    <definedName name="_xlnm.Print_Area" localSheetId="63">生产性生物资产!$A$2:$P$31</definedName>
    <definedName name="_xlnm.Print_Area" localSheetId="65">使用权资产!$A$2:$Q$32</definedName>
    <definedName name="_xlnm.Print_Area" localSheetId="47">'投资性地产-土地成本模式'!$A$2:$R$30</definedName>
    <definedName name="_xlnm.Print_Area" localSheetId="48">'投资性地产-土地公允模式'!$A$2:$R$30</definedName>
    <definedName name="_xlnm.Print_Area" localSheetId="45">'投资性房地产-房屋成本模式'!$A$2:$AF$31</definedName>
    <definedName name="_xlnm.Print_Area" localSheetId="46">'投资性房地产-房屋公允模式'!$A$2:$AB$31</definedName>
    <definedName name="_xlnm.Print_Area" localSheetId="44">投资性房地产汇总表!$A$2:$G$34</definedName>
    <definedName name="_xlnm.Print_Area" localSheetId="55">土地!$A$2:$S$32</definedName>
    <definedName name="_xlnm.Print_Area" localSheetId="29">委托加工物资!$A$2:$Q$31</definedName>
    <definedName name="_xlnm.Print_Area" localSheetId="69">'无形-海域使用权'!$A$1:$Q$31</definedName>
    <definedName name="_xlnm.Print_Area" localSheetId="68">'无形-矿业权'!$A$2:$O$31</definedName>
    <definedName name="_xlnm.Print_Area" localSheetId="70">'无形-其他'!$A$2:$L$31</definedName>
    <definedName name="_xlnm.Print_Area" localSheetId="71">'无形-数据资产'!$A$2:$L$31</definedName>
    <definedName name="_xlnm.Print_Area" localSheetId="67">'无形-土地使用权'!$A$2:$Q$31</definedName>
    <definedName name="_xlnm.Print_Area" localSheetId="66">无形资产汇总!$A$2:$G$36</definedName>
    <definedName name="_xlnm.Print_Area" localSheetId="9">现金!$A$2:$K$31</definedName>
    <definedName name="_xlnm.Print_Area" localSheetId="80">衍生金融负债!$A$2:$J$31</definedName>
    <definedName name="_xlnm.Print_Area" localSheetId="17">衍生金融资产!$A$2:$K$31</definedName>
    <definedName name="_xlnm.Print_Area" localSheetId="92">一年到期非流动负债!$A$2:$J$31</definedName>
    <definedName name="_xlnm.Print_Area" localSheetId="36">一年到期非流动资产!$A$2:$J$31</definedName>
    <definedName name="_xlnm.Print_Area" localSheetId="10">银行存款!$A$2:$L$31</definedName>
    <definedName name="_xlnm.Print_Area" localSheetId="81">应付票据!$A$2:$J$31</definedName>
    <definedName name="_xlnm.Print_Area" localSheetId="96">应付债券!$A$2:$K$31</definedName>
    <definedName name="_xlnm.Print_Area" localSheetId="82">应付账款!$A$2:$I$31</definedName>
    <definedName name="_xlnm.Print_Area" localSheetId="85">应付职工薪酬!$A$2:$H$31</definedName>
    <definedName name="_xlnm.Print_Area" localSheetId="86">应交税费!$A$2:$J$31</definedName>
    <definedName name="_xlnm.Print_Area" localSheetId="18">应收票据!$A$2:$K$31</definedName>
    <definedName name="_xlnm.Print_Area" localSheetId="19">应收账款!$A$2:$U$31</definedName>
    <definedName name="_xlnm.Print_Area" localSheetId="64">油气资产!$A$2:$Q$31</definedName>
    <definedName name="_xlnm.Print_Area" localSheetId="20">预付账款!$A$2:$U$31</definedName>
    <definedName name="_xlnm.Print_Area" localSheetId="101">预计负债!$A$2:$I$31</definedName>
    <definedName name="_xlnm.Print_Area" localSheetId="83">预收账款!$A$2:$I$31</definedName>
    <definedName name="_xlnm.Print_Area" localSheetId="27">原材料!$A$2:$T$117</definedName>
    <definedName name="_xlnm.Print_Area" localSheetId="31">'在产品（自制半成品）'!$A$2:$R$31</definedName>
    <definedName name="_xlnm.Print_Area" localSheetId="60">'在建-待摊费用'!$A$2:$K$31</definedName>
    <definedName name="_xlnm.Print_Area" localSheetId="57">在建工程汇总!$A$2:$G$37</definedName>
    <definedName name="_xlnm.Print_Area" localSheetId="62">'在建-工程物资'!$A$2:$Q$31</definedName>
    <definedName name="_xlnm.Print_Area" localSheetId="59">'在建-设备'!$A$2:$W$31</definedName>
    <definedName name="_xlnm.Print_Area" localSheetId="58">'在建-土建'!$A$2:$O$31</definedName>
    <definedName name="_xlnm.Print_Area" localSheetId="61">'在建-预付工程款'!$A$2:$M$31</definedName>
    <definedName name="_xlnm.Print_Area" localSheetId="28">在库周转材料!$A$2:$R$31</definedName>
    <definedName name="_xlnm.Print_Area" localSheetId="33">在用周转材料!$A$2:$Q$31</definedName>
    <definedName name="_xlnm.Print_Area" localSheetId="38">债权投资!$A$2:$N$31</definedName>
    <definedName name="_xlnm.Print_Area" localSheetId="74">长期待摊费用!$A$2:$L$31</definedName>
    <definedName name="_xlnm.Print_Area" localSheetId="41">长期股权投资!$A$2:$L$31</definedName>
    <definedName name="_xlnm.Print_Area" localSheetId="95">长期借款!$A$2:$N$31</definedName>
    <definedName name="_xlnm.Print_Area" localSheetId="99">长期应付款!$A$2:$M$31</definedName>
    <definedName name="_xlnm.Print_Area" localSheetId="98">长期应付款汇总!$A$2:$G$30</definedName>
    <definedName name="_xlnm.Print_Area" localSheetId="100">'长期应付-专项应付款'!$A$2:$K$31</definedName>
    <definedName name="_xlnm.Print_Area" localSheetId="40">长期应收款!$A$2:$J$30</definedName>
    <definedName name="_xlnm.Print_Area" localSheetId="5">资产负债表!$A$2:$J$42</definedName>
    <definedName name="_xlnm.Print_Area" localSheetId="97">租赁负债!$A$2:$I$31</definedName>
    <definedName name="Print_Area_MI" localSheetId="4">#REF!</definedName>
    <definedName name="Print_Area_MI" localSheetId="5">#REF!</definedName>
    <definedName name="_xlnm.Print_Titles" localSheetId="26">'材料采购（在途物资）'!$2:$7</definedName>
    <definedName name="_xlnm.Print_Titles" localSheetId="30">'产成品（库存商品）'!$2:$7</definedName>
    <definedName name="_xlnm.Print_Titles" localSheetId="53">车辆!$2:$7</definedName>
    <definedName name="_xlnm.Print_Titles" localSheetId="35">持有待售资产!$2:$6</definedName>
    <definedName name="_xlnm.Print_Titles" localSheetId="91">持有侍售负债!$2:$6</definedName>
    <definedName name="_xlnm.Print_Titles" localSheetId="102">递延收益!$2:$6</definedName>
    <definedName name="_xlnm.Print_Titles" localSheetId="103">递延所得税负债!$2:$6</definedName>
    <definedName name="_xlnm.Print_Titles" localSheetId="75">递延所得税资产!$2:$6</definedName>
    <definedName name="_xlnm.Print_Titles" localSheetId="54">电子设备!$2:$7</definedName>
    <definedName name="_xlnm.Print_Titles" localSheetId="78">短期借款!$2:$6</definedName>
    <definedName name="_xlnm.Print_Titles" localSheetId="32">发出商品!$2:$7</definedName>
    <definedName name="_xlnm.Print_Titles" localSheetId="49">房屋建筑物!$2:$7</definedName>
    <definedName name="_xlnm.Print_Titles" localSheetId="50">构筑物!$2:$7</definedName>
    <definedName name="_xlnm.Print_Titles" localSheetId="56">固定资产清理!$2:$6</definedName>
    <definedName name="_xlnm.Print_Titles" localSheetId="51">管道沟槽!$2:$7</definedName>
    <definedName name="_xlnm.Print_Titles" localSheetId="84">合同负债!$2:$6</definedName>
    <definedName name="_xlnm.Print_Titles" localSheetId="34">合同资产!$2:$7</definedName>
    <definedName name="_xlnm.Print_Titles" localSheetId="52">机器设备!$2:$7</definedName>
    <definedName name="_xlnm.Print_Titles" localSheetId="4">基本情况!$2:$3</definedName>
    <definedName name="_xlnm.Print_Titles" localSheetId="13">'交易性-股票'!$2:$6</definedName>
    <definedName name="_xlnm.Print_Titles" localSheetId="15">'交易性-基金'!$2:$6</definedName>
    <definedName name="_xlnm.Print_Titles" localSheetId="79">交易性金融负债!$2:$6</definedName>
    <definedName name="_xlnm.Print_Titles" localSheetId="14">'交易性-债券'!$2:$6</definedName>
    <definedName name="_xlnm.Print_Titles" localSheetId="72">开发支出!$2:$6</definedName>
    <definedName name="_xlnm.Print_Titles" localSheetId="7">流动资产汇总表!$2:$6</definedName>
    <definedName name="_xlnm.Print_Titles" localSheetId="104">其他非流动负债!$2:$6</definedName>
    <definedName name="_xlnm.Print_Titles" localSheetId="43">其他非流动金融资产!$2:$6</definedName>
    <definedName name="_xlnm.Print_Titles" localSheetId="76">其他非流动资产!$2:$6</definedName>
    <definedName name="_xlnm.Print_Titles" localSheetId="11">其他货币资金!$2:$6</definedName>
    <definedName name="_xlnm.Print_Titles" localSheetId="93">其他流动负债!$2:$6</definedName>
    <definedName name="_xlnm.Print_Titles" localSheetId="37">其他流动资产!$2:$6</definedName>
    <definedName name="_xlnm.Print_Titles" localSheetId="42">其他权益工具投资!$2:$6</definedName>
    <definedName name="_xlnm.Print_Titles" localSheetId="90">'其他应付-股利'!$2:$6</definedName>
    <definedName name="_xlnm.Print_Titles" localSheetId="88">其他应付款!$2:$6</definedName>
    <definedName name="_xlnm.Print_Titles" localSheetId="89">'其他应付-利息'!$2:$6</definedName>
    <definedName name="_xlnm.Print_Titles" localSheetId="24">'其他应收-股利'!$2:$6</definedName>
    <definedName name="_xlnm.Print_Titles" localSheetId="22">其他应收款!$2:$6</definedName>
    <definedName name="_xlnm.Print_Titles" localSheetId="23">'其他应收-利息'!$2:$6</definedName>
    <definedName name="_xlnm.Print_Titles" localSheetId="39">其他债权投资!$2:$6</definedName>
    <definedName name="_xlnm.Print_Titles" localSheetId="73">商誉!$2:$6</definedName>
    <definedName name="_xlnm.Print_Titles" localSheetId="63">生产性生物资产!$2:$7</definedName>
    <definedName name="_xlnm.Print_Titles" localSheetId="65">使用权资产!$2:$7</definedName>
    <definedName name="_xlnm.Print_Titles" localSheetId="47">'投资性地产-土地成本模式'!$2:$7</definedName>
    <definedName name="_xlnm.Print_Titles" localSheetId="48">'投资性地产-土地公允模式'!$2:$7</definedName>
    <definedName name="_xlnm.Print_Titles" localSheetId="45">'投资性房地产-房屋成本模式'!$2:$8</definedName>
    <definedName name="_xlnm.Print_Titles" localSheetId="46">'投资性房地产-房屋公允模式'!$2:$8</definedName>
    <definedName name="_xlnm.Print_Titles" localSheetId="55">土地!$2:$7</definedName>
    <definedName name="_xlnm.Print_Titles" localSheetId="29">委托加工物资!$2:$7</definedName>
    <definedName name="_xlnm.Print_Titles" localSheetId="68">'无形-矿业权'!$2:$6</definedName>
    <definedName name="_xlnm.Print_Titles" localSheetId="70">'无形-其他'!$2:$6</definedName>
    <definedName name="_xlnm.Print_Titles" localSheetId="67">'无形-土地使用权'!$2:$6</definedName>
    <definedName name="_xlnm.Print_Titles" localSheetId="9">现金!$2:$6</definedName>
    <definedName name="_xlnm.Print_Titles" localSheetId="80">衍生金融负债!$2:$6</definedName>
    <definedName name="_xlnm.Print_Titles" localSheetId="92">一年到期非流动负债!$2:$6</definedName>
    <definedName name="_xlnm.Print_Titles" localSheetId="36">一年到期非流动资产!$2:$6</definedName>
    <definedName name="_xlnm.Print_Titles" localSheetId="10">银行存款!$2:$6</definedName>
    <definedName name="_xlnm.Print_Titles" localSheetId="81">应付票据!$2:$6</definedName>
    <definedName name="_xlnm.Print_Titles" localSheetId="96">应付债券!$2:$6</definedName>
    <definedName name="_xlnm.Print_Titles" localSheetId="82">应付账款!$2:$6</definedName>
    <definedName name="_xlnm.Print_Titles" localSheetId="85">应付职工薪酬!$2:$6</definedName>
    <definedName name="_xlnm.Print_Titles" localSheetId="86">应交税费!$2:$6</definedName>
    <definedName name="_xlnm.Print_Titles" localSheetId="18">应收票据!$2:$6</definedName>
    <definedName name="_xlnm.Print_Titles" localSheetId="19">应收账款!$2:$6</definedName>
    <definedName name="_xlnm.Print_Titles" localSheetId="64">油气资产!$2:$7</definedName>
    <definedName name="_xlnm.Print_Titles" localSheetId="20">预付账款!$2:$6</definedName>
    <definedName name="_xlnm.Print_Titles" localSheetId="101">预计负债!$2:$6</definedName>
    <definedName name="_xlnm.Print_Titles" localSheetId="83">预收账款!$2:$6</definedName>
    <definedName name="_xlnm.Print_Titles" localSheetId="27">原材料!$2:$7</definedName>
    <definedName name="_xlnm.Print_Titles" localSheetId="31">'在产品（自制半成品）'!$2:$7</definedName>
    <definedName name="_xlnm.Print_Titles" localSheetId="60">'在建-待摊费用'!$2:$6</definedName>
    <definedName name="_xlnm.Print_Titles" localSheetId="62">'在建-工程物资'!$2:$7</definedName>
    <definedName name="_xlnm.Print_Titles" localSheetId="59">'在建-设备'!$2:$7</definedName>
    <definedName name="_xlnm.Print_Titles" localSheetId="58">'在建-土建'!$2:$6</definedName>
    <definedName name="_xlnm.Print_Titles" localSheetId="61">'在建-预付工程款'!$2:$6</definedName>
    <definedName name="_xlnm.Print_Titles" localSheetId="28">在库周转材料!$2:$7</definedName>
    <definedName name="_xlnm.Print_Titles" localSheetId="33">在用周转材料!$2:$7</definedName>
    <definedName name="_xlnm.Print_Titles" localSheetId="38">债权投资!$2:$6</definedName>
    <definedName name="_xlnm.Print_Titles" localSheetId="74">长期待摊费用!$2:$6</definedName>
    <definedName name="_xlnm.Print_Titles" localSheetId="41">长期股权投资!$2:$6</definedName>
    <definedName name="_xlnm.Print_Titles" localSheetId="95">长期借款!$2:$6</definedName>
    <definedName name="_xlnm.Print_Titles" localSheetId="99">长期应付款!$2:$7</definedName>
    <definedName name="_xlnm.Print_Titles" localSheetId="100">'长期应付-专项应付款'!$2:$7</definedName>
    <definedName name="_xlnm.Print_Titles" localSheetId="40">长期应收款!$2:$6</definedName>
    <definedName name="_xlnm.Print_Titles" localSheetId="97">租赁负债!$2:$6</definedName>
    <definedName name="年初短期投资" localSheetId="6">#REF!</definedName>
    <definedName name="年初短期投资">#REF!</definedName>
    <definedName name="年初货币资金" localSheetId="6">#REF!</definedName>
    <definedName name="年初货币资金">#REF!</definedName>
    <definedName name="年初应收票据" localSheetId="6">#REF!</definedName>
    <definedName name="年初应收票据">#REF!</definedName>
    <definedName name="전" localSheetId="4">#REF!</definedName>
    <definedName name="전" localSheetId="5">#REF!</definedName>
    <definedName name="주택사업본부" localSheetId="4">#REF!</definedName>
    <definedName name="주택사업본부" localSheetId="5">#REF!</definedName>
    <definedName name="철구사업본부" localSheetId="4">#REF!</definedName>
    <definedName name="철구사업본부" localSheetId="5">#REF!</definedName>
    <definedName name="_xlnm.Print_Area" localSheetId="1">封面!$A$1:$O$42</definedName>
  </definedNames>
  <calcPr calcId="144525" fullPrecision="0"/>
</workbook>
</file>

<file path=xl/comments1.xml><?xml version="1.0" encoding="utf-8"?>
<comments xmlns="http://schemas.openxmlformats.org/spreadsheetml/2006/main">
  <authors>
    <author>chenjie</author>
  </authors>
  <commentList>
    <comment ref="B7" authorId="0">
      <text>
        <r>
          <rPr>
            <sz val="9"/>
            <rFont val="宋体"/>
            <charset val="134"/>
          </rPr>
          <t xml:space="preserve">填写现金实物存放单位名称或部门名称 </t>
        </r>
      </text>
    </comment>
    <comment ref="D7" authorId="0">
      <text>
        <r>
          <rPr>
            <sz val="9"/>
            <rFont val="宋体"/>
            <charset val="134"/>
          </rPr>
          <t xml:space="preserve">填写原币金额 </t>
        </r>
      </text>
    </comment>
    <comment ref="E7" authorId="0">
      <text>
        <r>
          <rPr>
            <sz val="9"/>
            <rFont val="宋体"/>
            <charset val="134"/>
          </rPr>
          <t>评估基准日汇率为中间价</t>
        </r>
      </text>
    </comment>
  </commentList>
</comments>
</file>

<file path=xl/comments10.xml><?xml version="1.0" encoding="utf-8"?>
<comments xmlns="http://schemas.openxmlformats.org/spreadsheetml/2006/main">
  <authors>
    <author>质控部</author>
    <author>chenjie</author>
    <author>seaman</author>
  </authors>
  <commentList>
    <comment ref="X6" authorId="0">
      <text>
        <r>
          <rPr>
            <b/>
            <sz val="12"/>
            <rFont val="宋体"/>
            <charset val="134"/>
          </rPr>
          <t>质控部:</t>
        </r>
        <r>
          <rPr>
            <sz val="12"/>
            <rFont val="宋体"/>
            <charset val="134"/>
          </rPr>
          <t xml:space="preserve">
替代程序为抽凭的，可备注凭证号</t>
        </r>
      </text>
    </comment>
    <comment ref="B7" authorId="0">
      <text>
        <r>
          <rPr>
            <b/>
            <sz val="9"/>
            <rFont val="宋体"/>
            <charset val="134"/>
          </rPr>
          <t>质控部:</t>
        </r>
        <r>
          <rPr>
            <sz val="9"/>
            <rFont val="宋体"/>
            <charset val="134"/>
          </rPr>
          <t xml:space="preserve">
请填写收款单位或结算对象的全称，不要使用简称或多余字符</t>
        </r>
      </text>
    </comment>
    <comment ref="C7" authorId="0">
      <text>
        <r>
          <rPr>
            <b/>
            <sz val="9"/>
            <rFont val="宋体"/>
            <charset val="134"/>
          </rPr>
          <t>质控部:</t>
        </r>
        <r>
          <rPr>
            <sz val="9"/>
            <rFont val="宋体"/>
            <charset val="134"/>
          </rPr>
          <t xml:space="preserve">
需要明确具体的业务款项内容是干什么的，不能简单使用其他，往来等描述</t>
        </r>
      </text>
    </comment>
    <comment ref="D7" authorId="1">
      <text>
        <r>
          <rPr>
            <sz val="9"/>
            <rFont val="宋体"/>
            <charset val="134"/>
          </rPr>
          <t>请填写最后一笔借方发生日期；
日期填写形式：2017-12-12</t>
        </r>
      </text>
    </comment>
    <comment ref="E7" authorId="2">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F7" authorId="0">
      <text>
        <r>
          <rPr>
            <b/>
            <sz val="9"/>
            <rFont val="宋体"/>
            <charset val="134"/>
          </rPr>
          <t>质控部:</t>
        </r>
        <r>
          <rPr>
            <sz val="9"/>
            <rFont val="宋体"/>
            <charset val="134"/>
          </rPr>
          <t xml:space="preserve">
请填“是”或“否”
是否内部往来需与企业进行确认</t>
        </r>
      </text>
    </comment>
  </commentList>
</comments>
</file>

<file path=xl/comments11.xml><?xml version="1.0" encoding="utf-8"?>
<comments xmlns="http://schemas.openxmlformats.org/spreadsheetml/2006/main">
  <authors>
    <author>质控部</author>
    <author>chenjie</author>
    <author>seaman</author>
  </authors>
  <commentList>
    <comment ref="X6" authorId="0">
      <text>
        <r>
          <rPr>
            <b/>
            <sz val="12"/>
            <rFont val="宋体"/>
            <charset val="134"/>
          </rPr>
          <t>质控部:</t>
        </r>
        <r>
          <rPr>
            <sz val="12"/>
            <rFont val="宋体"/>
            <charset val="134"/>
          </rPr>
          <t xml:space="preserve">
替代程序为抽凭的，可备注凭证号</t>
        </r>
      </text>
    </comment>
    <comment ref="B7" authorId="0">
      <text>
        <r>
          <rPr>
            <b/>
            <sz val="9"/>
            <rFont val="宋体"/>
            <charset val="134"/>
          </rPr>
          <t>质控部:</t>
        </r>
        <r>
          <rPr>
            <sz val="9"/>
            <rFont val="宋体"/>
            <charset val="134"/>
          </rPr>
          <t xml:space="preserve">
请填写欠款单位或结算对象的全称，不要使用简称或多余字符</t>
        </r>
      </text>
    </comment>
    <comment ref="C7" authorId="0">
      <text>
        <r>
          <rPr>
            <b/>
            <sz val="9"/>
            <rFont val="宋体"/>
            <charset val="134"/>
          </rPr>
          <t>质控部:</t>
        </r>
        <r>
          <rPr>
            <sz val="9"/>
            <rFont val="宋体"/>
            <charset val="134"/>
          </rPr>
          <t xml:space="preserve">
需要明确具体的业务款项内容是干什么的，不能简单使用其他，往来等描述</t>
        </r>
      </text>
    </comment>
    <comment ref="D7" authorId="1">
      <text>
        <r>
          <rPr>
            <sz val="9"/>
            <rFont val="宋体"/>
            <charset val="134"/>
          </rPr>
          <t>请填写最后一笔借方发生日期；
日期填写形式：2017-12-12</t>
        </r>
      </text>
    </comment>
    <comment ref="E7" authorId="2">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F7" authorId="0">
      <text>
        <r>
          <rPr>
            <b/>
            <sz val="9"/>
            <rFont val="宋体"/>
            <charset val="134"/>
          </rPr>
          <t>质控部:</t>
        </r>
        <r>
          <rPr>
            <sz val="9"/>
            <rFont val="宋体"/>
            <charset val="134"/>
          </rPr>
          <t xml:space="preserve">
请填“是”或“否”
是否内部往来需与企业进行确认</t>
        </r>
      </text>
    </comment>
  </commentList>
</comments>
</file>

<file path=xl/comments12.xml><?xml version="1.0" encoding="utf-8"?>
<comments xmlns="http://schemas.openxmlformats.org/spreadsheetml/2006/main">
  <authors>
    <author>质控部</author>
    <author>chenjie</author>
  </authors>
  <commentList>
    <comment ref="O6" authorId="0">
      <text>
        <r>
          <rPr>
            <b/>
            <sz val="12"/>
            <rFont val="宋体"/>
            <charset val="134"/>
          </rPr>
          <t>质控部:</t>
        </r>
        <r>
          <rPr>
            <sz val="12"/>
            <rFont val="宋体"/>
            <charset val="134"/>
          </rPr>
          <t xml:space="preserve">
替代程序为抽凭的，可备注凭证号</t>
        </r>
      </text>
    </comment>
    <comment ref="E7" authorId="1">
      <text>
        <r>
          <rPr>
            <sz val="9"/>
            <rFont val="宋体"/>
            <charset val="134"/>
          </rPr>
          <t>填写形式：2017.12.21—2017.12.31</t>
        </r>
      </text>
    </comment>
  </commentList>
</comments>
</file>

<file path=xl/comments13.xml><?xml version="1.0" encoding="utf-8"?>
<comments xmlns="http://schemas.openxmlformats.org/spreadsheetml/2006/main">
  <authors>
    <author>质控部</author>
    <author>chenjie</author>
  </authors>
  <commentList>
    <comment ref="M6" authorId="0">
      <text>
        <r>
          <rPr>
            <b/>
            <sz val="12"/>
            <rFont val="宋体"/>
            <charset val="134"/>
          </rPr>
          <t>质控部:</t>
        </r>
        <r>
          <rPr>
            <sz val="12"/>
            <rFont val="宋体"/>
            <charset val="134"/>
          </rPr>
          <t xml:space="preserve">
替代程序为抽凭的，可备注凭证号</t>
        </r>
      </text>
    </comment>
    <comment ref="D7" authorId="1">
      <text>
        <r>
          <rPr>
            <sz val="9"/>
            <rFont val="宋体"/>
            <charset val="134"/>
          </rPr>
          <t>指股利发生的期间，如2017年应收2016年的股利，则该栏填写“2016年”</t>
        </r>
      </text>
    </comment>
  </commentList>
</comments>
</file>

<file path=xl/comments14.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根据实际的存货名称进行逐项填列</t>
        </r>
      </text>
    </comment>
    <comment ref="C6" authorId="0">
      <text>
        <r>
          <rPr>
            <b/>
            <sz val="9"/>
            <rFont val="宋体"/>
            <charset val="134"/>
          </rPr>
          <t>质控部:</t>
        </r>
        <r>
          <rPr>
            <sz val="9"/>
            <rFont val="宋体"/>
            <charset val="134"/>
          </rPr>
          <t xml:space="preserve">
填写存货对应的完整规格型号</t>
        </r>
      </text>
    </comment>
    <comment ref="D6" authorId="0">
      <text>
        <r>
          <rPr>
            <b/>
            <sz val="9"/>
            <rFont val="宋体"/>
            <charset val="134"/>
          </rPr>
          <t>质控部:</t>
        </r>
        <r>
          <rPr>
            <sz val="9"/>
            <rFont val="宋体"/>
            <charset val="134"/>
          </rPr>
          <t xml:space="preserve">
规范填写不同存货对应的计量单位</t>
        </r>
      </text>
    </comment>
  </commentList>
</comments>
</file>

<file path=xl/comments15.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根据实际的存货名称进行逐项填列</t>
        </r>
      </text>
    </comment>
    <comment ref="C6" authorId="0">
      <text>
        <r>
          <rPr>
            <b/>
            <sz val="9"/>
            <rFont val="宋体"/>
            <charset val="134"/>
          </rPr>
          <t>质控部:</t>
        </r>
        <r>
          <rPr>
            <sz val="9"/>
            <rFont val="宋体"/>
            <charset val="134"/>
          </rPr>
          <t xml:space="preserve">
填写存货对应的完整规格型号</t>
        </r>
      </text>
    </comment>
    <comment ref="D6" authorId="0">
      <text>
        <r>
          <rPr>
            <b/>
            <sz val="9"/>
            <rFont val="宋体"/>
            <charset val="134"/>
          </rPr>
          <t>质控部:</t>
        </r>
        <r>
          <rPr>
            <sz val="9"/>
            <rFont val="宋体"/>
            <charset val="134"/>
          </rPr>
          <t xml:space="preserve">
规范填写不同存货对应的计量单位</t>
        </r>
      </text>
    </comment>
    <comment ref="E6" authorId="0">
      <text>
        <r>
          <rPr>
            <b/>
            <sz val="9"/>
            <rFont val="宋体"/>
            <charset val="134"/>
          </rPr>
          <t>质控部:</t>
        </r>
        <r>
          <rPr>
            <sz val="9"/>
            <rFont val="宋体"/>
            <charset val="134"/>
          </rPr>
          <t xml:space="preserve">
应为自购置至评估基准日的时间</t>
        </r>
      </text>
    </comment>
  </commentList>
</comments>
</file>

<file path=xl/comments16.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根据实际的存货名称进行逐项填列</t>
        </r>
      </text>
    </comment>
    <comment ref="C6" authorId="0">
      <text>
        <r>
          <rPr>
            <b/>
            <sz val="9"/>
            <rFont val="宋体"/>
            <charset val="134"/>
          </rPr>
          <t>质控部:</t>
        </r>
        <r>
          <rPr>
            <sz val="9"/>
            <rFont val="宋体"/>
            <charset val="134"/>
          </rPr>
          <t xml:space="preserve">
填写存货对应的完整规格型号</t>
        </r>
      </text>
    </comment>
    <comment ref="D6" authorId="0">
      <text>
        <r>
          <rPr>
            <b/>
            <sz val="9"/>
            <rFont val="宋体"/>
            <charset val="134"/>
          </rPr>
          <t>质控部:</t>
        </r>
        <r>
          <rPr>
            <sz val="9"/>
            <rFont val="宋体"/>
            <charset val="134"/>
          </rPr>
          <t xml:space="preserve">
规范填写不同存货对应的计量单位</t>
        </r>
      </text>
    </comment>
    <comment ref="E6" authorId="0">
      <text>
        <r>
          <rPr>
            <b/>
            <sz val="9"/>
            <rFont val="宋体"/>
            <charset val="134"/>
          </rPr>
          <t>质控部:</t>
        </r>
        <r>
          <rPr>
            <sz val="9"/>
            <rFont val="宋体"/>
            <charset val="134"/>
          </rPr>
          <t xml:space="preserve">
应为自购置至评估基准日的时间</t>
        </r>
      </text>
    </comment>
  </commentList>
</comments>
</file>

<file path=xl/comments17.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根据实际的存货名称进行逐项填列</t>
        </r>
      </text>
    </comment>
    <comment ref="C6" authorId="0">
      <text>
        <r>
          <rPr>
            <b/>
            <sz val="9"/>
            <rFont val="宋体"/>
            <charset val="134"/>
          </rPr>
          <t>质控部:</t>
        </r>
        <r>
          <rPr>
            <sz val="9"/>
            <rFont val="宋体"/>
            <charset val="134"/>
          </rPr>
          <t xml:space="preserve">
填写存货对应的完整规格型号</t>
        </r>
      </text>
    </comment>
    <comment ref="D6" authorId="0">
      <text>
        <r>
          <rPr>
            <b/>
            <sz val="9"/>
            <rFont val="宋体"/>
            <charset val="134"/>
          </rPr>
          <t>质控部:</t>
        </r>
        <r>
          <rPr>
            <sz val="9"/>
            <rFont val="宋体"/>
            <charset val="134"/>
          </rPr>
          <t xml:space="preserve">
规范填写不同存货对应的计量单位</t>
        </r>
      </text>
    </comment>
    <comment ref="E6" authorId="0">
      <text>
        <r>
          <rPr>
            <b/>
            <sz val="9"/>
            <rFont val="宋体"/>
            <charset val="134"/>
          </rPr>
          <t>质控部:</t>
        </r>
        <r>
          <rPr>
            <sz val="9"/>
            <rFont val="宋体"/>
            <charset val="134"/>
          </rPr>
          <t xml:space="preserve">
应为自购置至评估基准日的时间</t>
        </r>
      </text>
    </comment>
  </commentList>
</comments>
</file>

<file path=xl/comments18.xml><?xml version="1.0" encoding="utf-8"?>
<comments xmlns="http://schemas.openxmlformats.org/spreadsheetml/2006/main">
  <authors>
    <author>质控部</author>
    <author>chenjie</author>
  </authors>
  <commentList>
    <comment ref="D6" authorId="0">
      <text>
        <r>
          <rPr>
            <b/>
            <sz val="9"/>
            <rFont val="宋体"/>
            <charset val="134"/>
          </rPr>
          <t>质控部:</t>
        </r>
        <r>
          <rPr>
            <sz val="9"/>
            <rFont val="宋体"/>
            <charset val="134"/>
          </rPr>
          <t xml:space="preserve">
如果形成内容与B列一致，则可隐藏，B与D填写一列即可</t>
        </r>
      </text>
    </comment>
    <comment ref="B7" authorId="1">
      <text>
        <r>
          <rPr>
            <sz val="9"/>
            <rFont val="宋体"/>
            <charset val="134"/>
          </rPr>
          <t>根据具体资产内容填写</t>
        </r>
      </text>
    </comment>
    <comment ref="K7" authorId="1">
      <text>
        <r>
          <rPr>
            <sz val="9"/>
            <rFont val="宋体"/>
            <charset val="134"/>
          </rPr>
          <t>因特殊原因转入的资产，应在备注栏简要说明原因，有可能发生损失的项目，应提供相关文件资料</t>
        </r>
      </text>
    </comment>
  </commentList>
</comments>
</file>

<file path=xl/comments19.xml><?xml version="1.0" encoding="utf-8"?>
<comments xmlns="http://schemas.openxmlformats.org/spreadsheetml/2006/main">
  <authors>
    <author>chenjie</author>
  </authors>
  <commentList>
    <comment ref="G7" authorId="0">
      <text>
        <r>
          <rPr>
            <sz val="9"/>
            <rFont val="宋体"/>
            <charset val="134"/>
          </rPr>
          <t>基准日收盘价</t>
        </r>
      </text>
    </comment>
  </commentList>
</comments>
</file>

<file path=xl/comments2.xml><?xml version="1.0" encoding="utf-8"?>
<comments xmlns="http://schemas.openxmlformats.org/spreadsheetml/2006/main">
  <authors>
    <author>质控部</author>
    <author>超级管理员</author>
  </authors>
  <commentList>
    <comment ref="M4" authorId="0">
      <text>
        <r>
          <rPr>
            <b/>
            <sz val="12"/>
            <rFont val="宋体"/>
            <charset val="134"/>
          </rPr>
          <t>质控部:</t>
        </r>
        <r>
          <rPr>
            <sz val="12"/>
            <rFont val="宋体"/>
            <charset val="134"/>
          </rPr>
          <t xml:space="preserve">
请根据实际核查、履行情况，适用且符合条件请打“√”，不适用或不符合条件请打“×”</t>
        </r>
      </text>
    </comment>
    <comment ref="N6" authorId="0">
      <text>
        <r>
          <rPr>
            <b/>
            <sz val="12"/>
            <rFont val="宋体"/>
            <charset val="134"/>
          </rPr>
          <t>质控部:</t>
        </r>
        <r>
          <rPr>
            <sz val="12"/>
            <rFont val="宋体"/>
            <charset val="134"/>
          </rPr>
          <t xml:space="preserve">
函证与对账单均需全部获取且核对一致</t>
        </r>
      </text>
    </comment>
    <comment ref="B7" authorId="1">
      <text>
        <r>
          <rPr>
            <b/>
            <sz val="9"/>
            <rFont val="宋体"/>
            <charset val="134"/>
          </rPr>
          <t>请填写开户银行全称，不要使用简称</t>
        </r>
        <r>
          <rPr>
            <sz val="9"/>
            <rFont val="宋体"/>
            <charset val="134"/>
          </rPr>
          <t xml:space="preserve">
</t>
        </r>
      </text>
    </comment>
    <comment ref="C7" authorId="0">
      <text>
        <r>
          <rPr>
            <b/>
            <sz val="9"/>
            <rFont val="宋体"/>
            <charset val="134"/>
          </rPr>
          <t>质控部:</t>
        </r>
        <r>
          <rPr>
            <sz val="9"/>
            <rFont val="宋体"/>
            <charset val="134"/>
          </rPr>
          <t xml:space="preserve">
银行账号填写请注意格式，避免出现尾数部分变为0的格式</t>
        </r>
      </text>
    </comment>
  </commentList>
</comments>
</file>

<file path=xl/comments20.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须填写欠款单位名称（结算对象)全称，不能使用简称</t>
        </r>
      </text>
    </comment>
    <comment ref="C6" authorId="0">
      <text>
        <r>
          <rPr>
            <b/>
            <sz val="9"/>
            <rFont val="宋体"/>
            <charset val="134"/>
          </rPr>
          <t>质控部:</t>
        </r>
        <r>
          <rPr>
            <sz val="9"/>
            <rFont val="宋体"/>
            <charset val="134"/>
          </rPr>
          <t xml:space="preserve">
填写具体业务款项内容，明确具体是什么款项</t>
        </r>
      </text>
    </comment>
    <comment ref="D6" authorId="0">
      <text>
        <r>
          <rPr>
            <b/>
            <sz val="9"/>
            <rFont val="宋体"/>
            <charset val="134"/>
          </rPr>
          <t>质控部:</t>
        </r>
        <r>
          <rPr>
            <sz val="9"/>
            <rFont val="宋体"/>
            <charset val="134"/>
          </rPr>
          <t xml:space="preserve">
请填写最后一笔借方发生日期；
日期填写形式：2017-12-12</t>
        </r>
      </text>
    </comment>
  </commentList>
</comments>
</file>

<file path=xl/comments21.xml><?xml version="1.0" encoding="utf-8"?>
<comments xmlns="http://schemas.openxmlformats.org/spreadsheetml/2006/main">
  <authors>
    <author>chenjie</author>
    <author>质控部</author>
    <author>超级管理员</author>
  </authors>
  <commentList>
    <comment ref="B9" authorId="0">
      <text>
        <r>
          <rPr>
            <sz val="9"/>
            <rFont val="宋体"/>
            <charset val="134"/>
          </rPr>
          <t>填写房产证编号,无证不填</t>
        </r>
      </text>
    </comment>
    <comment ref="C9" authorId="1">
      <text>
        <r>
          <rPr>
            <b/>
            <sz val="9"/>
            <rFont val="宋体"/>
            <charset val="134"/>
          </rPr>
          <t>质控部:</t>
        </r>
        <r>
          <rPr>
            <sz val="9"/>
            <rFont val="宋体"/>
            <charset val="134"/>
          </rPr>
          <t xml:space="preserve">
需与房产证上一致</t>
        </r>
      </text>
    </comment>
    <comment ref="D9" authorId="2">
      <text>
        <r>
          <rPr>
            <sz val="9"/>
            <rFont val="宋体"/>
            <charset val="134"/>
          </rPr>
          <t>外购、自建、自用转入、存货转入等</t>
        </r>
      </text>
    </comment>
    <comment ref="G9" authorId="0">
      <text>
        <r>
          <rPr>
            <sz val="9"/>
            <rFont val="宋体"/>
            <charset val="134"/>
          </rPr>
          <t>如：“砖混、钢混、框架、砖木、简易”等</t>
        </r>
      </text>
    </comment>
    <comment ref="R9" authorId="0">
      <text>
        <r>
          <rPr>
            <sz val="9"/>
            <rFont val="宋体"/>
            <charset val="134"/>
          </rPr>
          <t>指竣工日期</t>
        </r>
      </text>
    </comment>
    <comment ref="S9" authorId="0">
      <text>
        <r>
          <rPr>
            <sz val="9"/>
            <rFont val="宋体"/>
            <charset val="134"/>
          </rPr>
          <t>平米</t>
        </r>
      </text>
    </comment>
    <comment ref="AE9" authorId="0">
      <text>
        <r>
          <rPr>
            <sz val="9"/>
            <rFont val="宋体"/>
            <charset val="134"/>
          </rPr>
          <t>备注中须说明的事项：(1)对因改扩建已改变了原有建筑面积的；(2)在增加面积的同时，其相应价值未入账的，注明未入账部分的建筑面积；(3)盘盈资产及非正常状态下的房屋，如：“危房、已拆除、待报废”等；(4)房屋管理部门确定为“违章建筑”的。</t>
        </r>
      </text>
    </comment>
  </commentList>
</comments>
</file>

<file path=xl/comments22.xml><?xml version="1.0" encoding="utf-8"?>
<comments xmlns="http://schemas.openxmlformats.org/spreadsheetml/2006/main">
  <authors>
    <author>chenjie</author>
    <author>质控部</author>
    <author>超级管理员</author>
  </authors>
  <commentList>
    <comment ref="B9" authorId="0">
      <text>
        <r>
          <rPr>
            <sz val="9"/>
            <rFont val="宋体"/>
            <charset val="134"/>
          </rPr>
          <t>填写房产证编号,无证不填</t>
        </r>
      </text>
    </comment>
    <comment ref="C9" authorId="1">
      <text>
        <r>
          <rPr>
            <b/>
            <sz val="9"/>
            <rFont val="宋体"/>
            <charset val="134"/>
          </rPr>
          <t>质控部:</t>
        </r>
        <r>
          <rPr>
            <sz val="9"/>
            <rFont val="宋体"/>
            <charset val="134"/>
          </rPr>
          <t xml:space="preserve">
需与房产证上一致</t>
        </r>
      </text>
    </comment>
    <comment ref="D9" authorId="2">
      <text>
        <r>
          <rPr>
            <sz val="9"/>
            <rFont val="宋体"/>
            <charset val="134"/>
          </rPr>
          <t>外购、自建、自用转入、存货转入等</t>
        </r>
      </text>
    </comment>
    <comment ref="G9" authorId="0">
      <text>
        <r>
          <rPr>
            <sz val="9"/>
            <rFont val="宋体"/>
            <charset val="134"/>
          </rPr>
          <t>如：“砖混、钢混、框架、砖木、简易”等</t>
        </r>
      </text>
    </comment>
    <comment ref="R9" authorId="0">
      <text>
        <r>
          <rPr>
            <sz val="9"/>
            <rFont val="宋体"/>
            <charset val="134"/>
          </rPr>
          <t>指竣工日期</t>
        </r>
      </text>
    </comment>
    <comment ref="S9" authorId="0">
      <text>
        <r>
          <rPr>
            <sz val="9"/>
            <rFont val="宋体"/>
            <charset val="134"/>
          </rPr>
          <t>平米</t>
        </r>
      </text>
    </comment>
    <comment ref="AB9" authorId="0">
      <text>
        <r>
          <rPr>
            <sz val="9"/>
            <rFont val="宋体"/>
            <charset val="134"/>
          </rPr>
          <t>备注中须说明的事项：(1)对因改扩建已改变了原有建筑面积的；(2)在增加面积的同时，其相应价值未入账的，注明未入账部分的建筑面积；(3)盘盈资产及非正常状态下的房屋，如：“危房、已拆除、待报废”等；(4)房屋管理部门确定为“违章建筑”的。</t>
        </r>
      </text>
    </comment>
  </commentList>
</comments>
</file>

<file path=xl/comments23.xml><?xml version="1.0" encoding="utf-8"?>
<comments xmlns="http://schemas.openxmlformats.org/spreadsheetml/2006/main">
  <authors>
    <author>chenjie</author>
    <author>质控部</author>
  </authors>
  <commentList>
    <comment ref="B8" authorId="0">
      <text>
        <r>
          <rPr>
            <sz val="9"/>
            <rFont val="宋体"/>
            <charset val="134"/>
          </rPr>
          <t>土地使用权证书的编号</t>
        </r>
      </text>
    </comment>
    <comment ref="C8" authorId="1">
      <text>
        <r>
          <rPr>
            <b/>
            <sz val="9"/>
            <rFont val="宋体"/>
            <charset val="134"/>
          </rPr>
          <t>质控部:</t>
        </r>
        <r>
          <rPr>
            <sz val="9"/>
            <rFont val="宋体"/>
            <charset val="134"/>
          </rPr>
          <t xml:space="preserve">
需要与土地证一致</t>
        </r>
      </text>
    </comment>
    <comment ref="D8" authorId="1">
      <text>
        <r>
          <rPr>
            <b/>
            <sz val="9"/>
            <rFont val="宋体"/>
            <charset val="134"/>
          </rPr>
          <t>质控部:</t>
        </r>
        <r>
          <rPr>
            <sz val="9"/>
            <rFont val="宋体"/>
            <charset val="134"/>
          </rPr>
          <t xml:space="preserve">
明确具体取得形式</t>
        </r>
      </text>
    </comment>
    <comment ref="E8" authorId="0">
      <text>
        <r>
          <rPr>
            <sz val="9"/>
            <rFont val="宋体"/>
            <charset val="134"/>
          </rPr>
          <t>请按土地使用证证载位置填写</t>
        </r>
      </text>
    </comment>
  </commentList>
</comments>
</file>

<file path=xl/comments24.xml><?xml version="1.0" encoding="utf-8"?>
<comments xmlns="http://schemas.openxmlformats.org/spreadsheetml/2006/main">
  <authors>
    <author>chenjie</author>
    <author>质控部</author>
    <author>超级管理员</author>
  </authors>
  <commentList>
    <comment ref="B8" authorId="0">
      <text>
        <r>
          <rPr>
            <sz val="9"/>
            <rFont val="宋体"/>
            <charset val="134"/>
          </rPr>
          <t>土地使用权证书的编号</t>
        </r>
      </text>
    </comment>
    <comment ref="C8" authorId="1">
      <text>
        <r>
          <rPr>
            <b/>
            <sz val="9"/>
            <rFont val="宋体"/>
            <charset val="134"/>
          </rPr>
          <t>质控部:</t>
        </r>
        <r>
          <rPr>
            <sz val="9"/>
            <rFont val="宋体"/>
            <charset val="134"/>
          </rPr>
          <t xml:space="preserve">
需要与土地证一致</t>
        </r>
      </text>
    </comment>
    <comment ref="D8" authorId="1">
      <text>
        <r>
          <rPr>
            <b/>
            <sz val="9"/>
            <rFont val="宋体"/>
            <charset val="134"/>
          </rPr>
          <t>质控部:</t>
        </r>
        <r>
          <rPr>
            <sz val="9"/>
            <rFont val="宋体"/>
            <charset val="134"/>
          </rPr>
          <t xml:space="preserve">
明确具体取得形式</t>
        </r>
      </text>
    </comment>
    <comment ref="E8" authorId="0">
      <text>
        <r>
          <rPr>
            <sz val="9"/>
            <rFont val="宋体"/>
            <charset val="134"/>
          </rPr>
          <t>请按土地使用证证载位置填写</t>
        </r>
      </text>
    </comment>
    <comment ref="L8" authorId="2">
      <text>
        <r>
          <rPr>
            <sz val="9"/>
            <rFont val="宋体"/>
            <charset val="134"/>
          </rPr>
          <t>转入日公允价值</t>
        </r>
      </text>
    </comment>
  </commentList>
</comments>
</file>

<file path=xl/comments25.xml><?xml version="1.0" encoding="utf-8"?>
<comments xmlns="http://schemas.openxmlformats.org/spreadsheetml/2006/main">
  <authors>
    <author>chenjie</author>
  </authors>
  <commentList>
    <comment ref="B8" authorId="0">
      <text>
        <r>
          <rPr>
            <sz val="9"/>
            <rFont val="宋体"/>
            <charset val="134"/>
          </rPr>
          <t>请填写房产证编号,无证不填</t>
        </r>
      </text>
    </comment>
    <comment ref="F8" authorId="0">
      <text>
        <r>
          <rPr>
            <sz val="9"/>
            <rFont val="宋体"/>
            <charset val="134"/>
          </rPr>
          <t>如：“砖混、钢混、框架、砖木、简易”等。</t>
        </r>
      </text>
    </comment>
    <comment ref="Q8" authorId="0">
      <text>
        <r>
          <rPr>
            <sz val="9"/>
            <rFont val="宋体"/>
            <charset val="134"/>
          </rPr>
          <t>指竣工日期</t>
        </r>
      </text>
    </comment>
    <comment ref="R8" authorId="0">
      <text>
        <r>
          <rPr>
            <sz val="9"/>
            <rFont val="宋体"/>
            <charset val="134"/>
          </rPr>
          <t>平米</t>
        </r>
      </text>
    </comment>
    <comment ref="AD8" authorId="0">
      <text>
        <r>
          <rPr>
            <sz val="9"/>
            <rFont val="宋体"/>
            <charset val="134"/>
          </rPr>
          <t>备注中须说明的事项：(1)对因改扩建已改变了原有建筑面积的；(2)在增加面积的同时，其相应价值未入账的，注明未入账部分的建筑面积；(3)盘盈资产及非正常状态下的房屋，如：“危房、已拆除、待报废”等；(4)房屋管理部门确定为“违章建筑”的。</t>
        </r>
      </text>
    </comment>
  </commentList>
</comments>
</file>

<file path=xl/comments26.xml><?xml version="1.0" encoding="utf-8"?>
<comments xmlns="http://schemas.openxmlformats.org/spreadsheetml/2006/main">
  <authors>
    <author>chenjie</author>
  </authors>
  <commentList>
    <comment ref="C8" authorId="0">
      <text>
        <r>
          <rPr>
            <sz val="9"/>
            <rFont val="宋体"/>
            <charset val="134"/>
          </rPr>
          <t>如“砖、钢筋砼、钢结构、砖铁栏杆、砼面、沥青面、砖面”等</t>
        </r>
      </text>
    </comment>
    <comment ref="E8" authorId="0">
      <text>
        <r>
          <rPr>
            <sz val="9"/>
            <rFont val="宋体"/>
            <charset val="134"/>
          </rPr>
          <t>指竣工日期</t>
        </r>
      </text>
    </comment>
    <comment ref="I8" authorId="0">
      <text>
        <r>
          <rPr>
            <sz val="9"/>
            <rFont val="宋体"/>
            <charset val="134"/>
          </rPr>
          <t>座、口（井）、米、个等</t>
        </r>
      </text>
    </comment>
    <comment ref="J8" authorId="0">
      <text>
        <r>
          <rPr>
            <sz val="9"/>
            <rFont val="宋体"/>
            <charset val="134"/>
          </rPr>
          <t>长度、宽度和建筑面积应按图纸准确填写</t>
        </r>
      </text>
    </comment>
    <comment ref="T8" authorId="0">
      <text>
        <r>
          <rPr>
            <sz val="9"/>
            <rFont val="宋体"/>
            <charset val="134"/>
          </rPr>
          <t>备注中须说明的事项：(1)对因改扩建已改变了原有建筑面积的；(2)改扩建增加的相应价值未入账的，注明未入账部分的建筑面积。(3)盘盈资产及非正常状态下的资产，如：“已拆除、待报废”等。</t>
        </r>
      </text>
    </comment>
  </commentList>
</comments>
</file>

<file path=xl/comments27.xml><?xml version="1.0" encoding="utf-8"?>
<comments xmlns="http://schemas.openxmlformats.org/spreadsheetml/2006/main">
  <authors>
    <author>chenjie</author>
  </authors>
  <commentList>
    <comment ref="H8" authorId="0">
      <text>
        <r>
          <rPr>
            <sz val="9"/>
            <rFont val="宋体"/>
            <charset val="134"/>
          </rPr>
          <t>如”砖、砼、钢管、砼管”等</t>
        </r>
      </text>
    </comment>
    <comment ref="J8" authorId="0">
      <text>
        <r>
          <rPr>
            <sz val="9"/>
            <rFont val="宋体"/>
            <charset val="134"/>
          </rPr>
          <t>指竣工日期</t>
        </r>
      </text>
    </comment>
    <comment ref="S8" authorId="0">
      <text>
        <r>
          <rPr>
            <sz val="9"/>
            <rFont val="宋体"/>
            <charset val="134"/>
          </rPr>
          <t>备注中须说明的事项：(1)对因改扩建已改变了原有建筑面积的；(2)改扩建增加的相应价值未入账的，注明未入账部分的建筑面积。(3)盘盈资产及非正常状态下的资产，如：“已拆除、待报废”等。</t>
        </r>
      </text>
    </comment>
  </commentList>
</comments>
</file>

<file path=xl/comments28.xml><?xml version="1.0" encoding="utf-8"?>
<comments xmlns="http://schemas.openxmlformats.org/spreadsheetml/2006/main">
  <authors>
    <author>超级管理员</author>
    <author>chenjie</author>
  </authors>
  <commentList>
    <comment ref="D8" authorId="0">
      <text>
        <r>
          <rPr>
            <sz val="9"/>
            <rFont val="宋体"/>
            <charset val="134"/>
          </rPr>
          <t>请按照车辆行驶证证载规格型号填写</t>
        </r>
      </text>
    </comment>
    <comment ref="F8" authorId="1">
      <text>
        <r>
          <rPr>
            <sz val="9"/>
            <rFont val="宋体"/>
            <charset val="134"/>
          </rPr>
          <t>请填写生产厂家，不得以地名或经销商名称替代</t>
        </r>
      </text>
    </comment>
    <comment ref="J8" authorId="1">
      <text>
        <r>
          <rPr>
            <sz val="9"/>
            <rFont val="宋体"/>
            <charset val="134"/>
          </rPr>
          <t>指设备投入使用的日期，二手设备需填写初始启用日期</t>
        </r>
      </text>
    </comment>
  </commentList>
</comments>
</file>

<file path=xl/comments29.xml><?xml version="1.0" encoding="utf-8"?>
<comments xmlns="http://schemas.openxmlformats.org/spreadsheetml/2006/main">
  <authors>
    <author>chenjie</author>
  </authors>
  <commentList>
    <comment ref="E7" authorId="0">
      <text>
        <r>
          <rPr>
            <sz val="9"/>
            <rFont val="宋体"/>
            <charset val="134"/>
          </rPr>
          <t>发生日期为转入时间</t>
        </r>
      </text>
    </comment>
    <comment ref="K7" authorId="0">
      <text>
        <r>
          <rPr>
            <b/>
            <sz val="9"/>
            <rFont val="宋体"/>
            <charset val="134"/>
          </rPr>
          <t>chenjie:</t>
        </r>
        <r>
          <rPr>
            <sz val="9"/>
            <rFont val="宋体"/>
            <charset val="134"/>
          </rPr>
          <t xml:space="preserve">
简要注明基准日资产清理状况（如“已清理完毕”、“清理净损失”、“清理收入”等</t>
        </r>
      </text>
    </comment>
  </commentList>
</comments>
</file>

<file path=xl/comments3.xml><?xml version="1.0" encoding="utf-8"?>
<comments xmlns="http://schemas.openxmlformats.org/spreadsheetml/2006/main">
  <authors>
    <author>质控部</author>
    <author>chenjie</author>
  </authors>
  <commentList>
    <comment ref="P6" authorId="0">
      <text>
        <r>
          <rPr>
            <b/>
            <sz val="12"/>
            <rFont val="宋体"/>
            <charset val="134"/>
          </rPr>
          <t>质控部:</t>
        </r>
        <r>
          <rPr>
            <sz val="12"/>
            <rFont val="宋体"/>
            <charset val="134"/>
          </rPr>
          <t xml:space="preserve">
替代程序为抽凭的，可备注凭证号</t>
        </r>
      </text>
    </comment>
    <comment ref="D7" authorId="1">
      <text>
        <r>
          <rPr>
            <sz val="9"/>
            <rFont val="宋体"/>
            <charset val="134"/>
          </rPr>
          <t>购买日</t>
        </r>
      </text>
    </comment>
  </commentList>
</comments>
</file>

<file path=xl/comments30.xml><?xml version="1.0" encoding="utf-8"?>
<comments xmlns="http://schemas.openxmlformats.org/spreadsheetml/2006/main">
  <authors>
    <author>质控部</author>
    <author>chenjie</author>
  </authors>
  <commentList>
    <comment ref="H6" authorId="0">
      <text>
        <r>
          <rPr>
            <b/>
            <sz val="9"/>
            <rFont val="宋体"/>
            <charset val="134"/>
          </rPr>
          <t>质控部:</t>
        </r>
        <r>
          <rPr>
            <sz val="9"/>
            <rFont val="宋体"/>
            <charset val="134"/>
          </rPr>
          <t xml:space="preserve">
指实际工程量的进度比例</t>
        </r>
      </text>
    </comment>
    <comment ref="I7" authorId="1">
      <text>
        <r>
          <rPr>
            <sz val="9"/>
            <rFont val="宋体"/>
            <charset val="134"/>
          </rPr>
          <t>指财务实际付款与合同总价款之比</t>
        </r>
      </text>
    </comment>
    <comment ref="O7" authorId="1">
      <text>
        <r>
          <rPr>
            <sz val="9"/>
            <rFont val="宋体"/>
            <charset val="134"/>
          </rPr>
          <t>处于非正常状态的在建工程项目应在备注栏标注在建工程的施工状况</t>
        </r>
      </text>
    </comment>
  </commentList>
</comments>
</file>

<file path=xl/comments31.xml><?xml version="1.0" encoding="utf-8"?>
<comments xmlns="http://schemas.openxmlformats.org/spreadsheetml/2006/main">
  <authors>
    <author>chenjie</author>
  </authors>
  <commentList>
    <comment ref="H8" authorId="0">
      <text>
        <r>
          <rPr>
            <sz val="9"/>
            <rFont val="宋体"/>
            <charset val="134"/>
          </rPr>
          <t>指财务实际付款与合同总价款之比</t>
        </r>
      </text>
    </comment>
    <comment ref="W8" authorId="0">
      <text>
        <r>
          <rPr>
            <sz val="9"/>
            <rFont val="宋体"/>
            <charset val="134"/>
          </rPr>
          <t>处于非正常状态的在建工程项目应在备注栏标注在建工程的施工状况</t>
        </r>
      </text>
    </comment>
  </commentList>
</comments>
</file>

<file path=xl/comments32.xml><?xml version="1.0" encoding="utf-8"?>
<comments xmlns="http://schemas.openxmlformats.org/spreadsheetml/2006/main">
  <authors>
    <author>chenjie</author>
  </authors>
  <commentList>
    <comment ref="E7" authorId="0">
      <text>
        <r>
          <rPr>
            <sz val="9"/>
            <rFont val="宋体"/>
            <charset val="134"/>
          </rPr>
          <t>指财务实际付款与合同总价款之比</t>
        </r>
      </text>
    </comment>
  </commentList>
</comments>
</file>

<file path=xl/comments33.xml><?xml version="1.0" encoding="utf-8"?>
<comments xmlns="http://schemas.openxmlformats.org/spreadsheetml/2006/main">
  <authors>
    <author>chenjie</author>
  </authors>
  <commentList>
    <comment ref="G7" authorId="0">
      <text>
        <r>
          <rPr>
            <sz val="9"/>
            <rFont val="宋体"/>
            <charset val="134"/>
          </rPr>
          <t>指财务实际付款与合同总价款之比</t>
        </r>
      </text>
    </comment>
  </commentList>
</comments>
</file>

<file path=xl/comments34.xml><?xml version="1.0" encoding="utf-8"?>
<comments xmlns="http://schemas.openxmlformats.org/spreadsheetml/2006/main">
  <authors>
    <author>sucheng</author>
    <author>chenjie</author>
  </authors>
  <commentList>
    <comment ref="B8" authorId="0">
      <text>
        <r>
          <rPr>
            <sz val="9"/>
            <rFont val="宋体"/>
            <charset val="134"/>
          </rPr>
          <t>企业资产管理所使用的编号</t>
        </r>
      </text>
    </comment>
    <comment ref="D8" authorId="1">
      <text>
        <r>
          <rPr>
            <sz val="9"/>
            <rFont val="宋体"/>
            <charset val="134"/>
          </rPr>
          <t>请按设备铭牌填写，非标设备请填写主要参数</t>
        </r>
      </text>
    </comment>
    <comment ref="E8" authorId="1">
      <text>
        <r>
          <rPr>
            <sz val="9"/>
            <rFont val="宋体"/>
            <charset val="134"/>
          </rPr>
          <t>请按设备铭牌填写，不得以地名或经销商名称替代</t>
        </r>
      </text>
    </comment>
    <comment ref="I8" authorId="1">
      <text>
        <r>
          <rPr>
            <sz val="9"/>
            <rFont val="宋体"/>
            <charset val="134"/>
          </rPr>
          <t>指设备投入使用的日期，二手设备需填写初始启用日期</t>
        </r>
      </text>
    </comment>
    <comment ref="Q8" authorId="1">
      <text>
        <r>
          <rPr>
            <sz val="9"/>
            <rFont val="宋体"/>
            <charset val="134"/>
          </rPr>
          <t>应注明的事项：(1)盘盈(2)非正常资产，如“停用、不需用、待报废、淘汰、盘亏”等(3)仪器仪表、电梯、锅炉、压力容器等规定由有关部门定期鉴定的设备应注明“达标”或“未达标”(4)其他</t>
        </r>
      </text>
    </comment>
  </commentList>
</comments>
</file>

<file path=xl/comments35.xml><?xml version="1.0" encoding="utf-8"?>
<comments xmlns="http://schemas.openxmlformats.org/spreadsheetml/2006/main">
  <authors>
    <author>chenjie</author>
  </authors>
  <commentList>
    <comment ref="B7" authorId="0">
      <text>
        <r>
          <rPr>
            <sz val="9"/>
            <rFont val="宋体"/>
            <charset val="134"/>
          </rPr>
          <t>土地使用权证书的编号</t>
        </r>
      </text>
    </comment>
  </commentList>
</comments>
</file>

<file path=xl/comments36.xml><?xml version="1.0" encoding="utf-8"?>
<comments xmlns="http://schemas.openxmlformats.org/spreadsheetml/2006/main">
  <authors>
    <author>chenjie</author>
  </authors>
  <commentList>
    <comment ref="B7" authorId="0">
      <text>
        <r>
          <rPr>
            <sz val="9"/>
            <rFont val="宋体"/>
            <charset val="134"/>
          </rPr>
          <t>土地使用权证书的编号</t>
        </r>
      </text>
    </comment>
  </commentList>
</comments>
</file>

<file path=xl/comments37.xml><?xml version="1.0" encoding="utf-8"?>
<comments xmlns="http://schemas.openxmlformats.org/spreadsheetml/2006/main">
  <authors>
    <author>chenjie</author>
  </authors>
  <commentList>
    <comment ref="B7" authorId="0">
      <text>
        <r>
          <rPr>
            <sz val="9"/>
            <rFont val="宋体"/>
            <charset val="134"/>
          </rPr>
          <t>如：“</t>
        </r>
        <r>
          <rPr>
            <sz val="9"/>
            <rFont val="Times New Roman"/>
            <charset val="134"/>
          </rPr>
          <t>××</t>
        </r>
        <r>
          <rPr>
            <sz val="9"/>
            <rFont val="宋体"/>
            <charset val="134"/>
          </rPr>
          <t>专利权”、“</t>
        </r>
        <r>
          <rPr>
            <sz val="9"/>
            <rFont val="Times New Roman"/>
            <charset val="134"/>
          </rPr>
          <t>××</t>
        </r>
        <r>
          <rPr>
            <sz val="9"/>
            <rFont val="宋体"/>
            <charset val="134"/>
          </rPr>
          <t>软件”等</t>
        </r>
      </text>
    </comment>
  </commentList>
</comments>
</file>

<file path=xl/comments38.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指商誉形成的原因，例如a收购b</t>
        </r>
      </text>
    </comment>
  </commentList>
</comments>
</file>

<file path=xl/comments39.xml><?xml version="1.0" encoding="utf-8"?>
<comments xmlns="http://schemas.openxmlformats.org/spreadsheetml/2006/main">
  <authors>
    <author>质控部</author>
  </authors>
  <commentList>
    <comment ref="B6" authorId="0">
      <text>
        <r>
          <rPr>
            <b/>
            <sz val="9"/>
            <rFont val="宋体"/>
            <charset val="134"/>
          </rPr>
          <t>质控部:</t>
        </r>
        <r>
          <rPr>
            <sz val="9"/>
            <rFont val="宋体"/>
            <charset val="134"/>
          </rPr>
          <t xml:space="preserve">
需要明确具体形成的原因</t>
        </r>
      </text>
    </comment>
  </commentList>
</comments>
</file>

<file path=xl/comments4.xml><?xml version="1.0" encoding="utf-8"?>
<comments xmlns="http://schemas.openxmlformats.org/spreadsheetml/2006/main">
  <authors>
    <author>质控部</author>
  </authors>
  <commentList>
    <comment ref="P6" authorId="0">
      <text>
        <r>
          <rPr>
            <b/>
            <sz val="12"/>
            <rFont val="宋体"/>
            <charset val="134"/>
          </rPr>
          <t>质控部:</t>
        </r>
        <r>
          <rPr>
            <sz val="12"/>
            <rFont val="宋体"/>
            <charset val="134"/>
          </rPr>
          <t xml:space="preserve">
替代程序为抽凭的，可备注凭证号</t>
        </r>
      </text>
    </comment>
  </commentList>
</comments>
</file>

<file path=xl/comments40.xml><?xml version="1.0" encoding="utf-8"?>
<comments xmlns="http://schemas.openxmlformats.org/spreadsheetml/2006/main">
  <authors>
    <author>chenjie</author>
  </authors>
  <commentList>
    <comment ref="I7" authorId="0">
      <text>
        <r>
          <rPr>
            <b/>
            <sz val="9"/>
            <rFont val="宋体"/>
            <charset val="134"/>
          </rPr>
          <t>chenjie:</t>
        </r>
        <r>
          <rPr>
            <sz val="9"/>
            <rFont val="宋体"/>
            <charset val="134"/>
          </rPr>
          <t xml:space="preserve">
金额较大的项目，在备注栏注明其内容或附说明该项资产的内容和价值构成的专项说明。</t>
        </r>
      </text>
    </comment>
  </commentList>
</comments>
</file>

<file path=xl/comments41.xml><?xml version="1.0" encoding="utf-8"?>
<comments xmlns="http://schemas.openxmlformats.org/spreadsheetml/2006/main">
  <authors>
    <author>质控部</author>
    <author>chenjie</author>
    <author>超级管理员</author>
  </authors>
  <commentList>
    <comment ref="Q6" authorId="0">
      <text>
        <r>
          <rPr>
            <b/>
            <sz val="12"/>
            <rFont val="宋体"/>
            <charset val="134"/>
          </rPr>
          <t>质控部:</t>
        </r>
        <r>
          <rPr>
            <sz val="12"/>
            <rFont val="宋体"/>
            <charset val="134"/>
          </rPr>
          <t xml:space="preserve">
替代程序为抽凭的，可备注凭证号</t>
        </r>
      </text>
    </comment>
    <comment ref="B7" authorId="1">
      <text>
        <r>
          <rPr>
            <sz val="9"/>
            <rFont val="宋体"/>
            <charset val="134"/>
          </rPr>
          <t>请填银行或机构全称</t>
        </r>
      </text>
    </comment>
    <comment ref="C7" authorId="1">
      <text>
        <r>
          <rPr>
            <sz val="9"/>
            <rFont val="宋体"/>
            <charset val="134"/>
          </rPr>
          <t>指借款合同规定的借款起始日，填列到日</t>
        </r>
      </text>
    </comment>
    <comment ref="D7" authorId="1">
      <text>
        <r>
          <rPr>
            <sz val="9"/>
            <rFont val="宋体"/>
            <charset val="134"/>
          </rPr>
          <t>指借款合同规定的借款到期日，填列到日</t>
        </r>
      </text>
    </comment>
    <comment ref="F7" authorId="2">
      <text>
        <r>
          <rPr>
            <sz val="9"/>
            <rFont val="宋体"/>
            <charset val="134"/>
          </rPr>
          <t>抵押、质押、保证</t>
        </r>
      </text>
    </comment>
  </commentList>
</comments>
</file>

<file path=xl/comments42.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I7" authorId="1">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3.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D7" authorId="1">
      <text>
        <r>
          <rPr>
            <b/>
            <sz val="9"/>
            <rFont val="宋体"/>
            <charset val="134"/>
          </rPr>
          <t>开放式、封闭式等</t>
        </r>
      </text>
    </comment>
    <comment ref="E7" authorId="1">
      <text>
        <r>
          <rPr>
            <sz val="9"/>
            <rFont val="宋体"/>
            <charset val="134"/>
          </rPr>
          <t>购买日</t>
        </r>
      </text>
    </comment>
  </commentList>
</comments>
</file>

<file path=xl/comments44.xml><?xml version="1.0" encoding="utf-8"?>
<comments xmlns="http://schemas.openxmlformats.org/spreadsheetml/2006/main">
  <authors>
    <author>质控部</author>
    <author>chenjie</author>
  </authors>
  <commentList>
    <comment ref="M6" authorId="0">
      <text>
        <r>
          <rPr>
            <b/>
            <sz val="12"/>
            <rFont val="宋体"/>
            <charset val="134"/>
          </rPr>
          <t>质控部:</t>
        </r>
        <r>
          <rPr>
            <sz val="12"/>
            <rFont val="宋体"/>
            <charset val="134"/>
          </rPr>
          <t xml:space="preserve">
替代程序为抽凭的，可备注凭证号</t>
        </r>
      </text>
    </comment>
    <comment ref="J7" authorId="1">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45.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B7" authorId="1">
      <text>
        <r>
          <rPr>
            <sz val="9"/>
            <rFont val="宋体"/>
            <charset val="134"/>
          </rPr>
          <t>请填写户名全称，不要使用简称</t>
        </r>
      </text>
    </comment>
    <comment ref="C7" authorId="1">
      <text>
        <r>
          <rPr>
            <sz val="9"/>
            <rFont val="宋体"/>
            <charset val="134"/>
          </rPr>
          <t>请填写最后一笔贷方发生日期；
日期填写形式：2017-12-12</t>
        </r>
      </text>
    </comment>
    <comment ref="D7" authorId="0">
      <text>
        <r>
          <rPr>
            <b/>
            <sz val="9"/>
            <rFont val="宋体"/>
            <charset val="134"/>
          </rPr>
          <t>质控部:</t>
        </r>
        <r>
          <rPr>
            <sz val="9"/>
            <rFont val="宋体"/>
            <charset val="134"/>
          </rPr>
          <t xml:space="preserve">
需明确具体业务款项是干什么的，不能使用其他或往来等描述</t>
        </r>
      </text>
    </comment>
  </commentList>
</comments>
</file>

<file path=xl/comments46.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B7" authorId="1">
      <text>
        <r>
          <rPr>
            <sz val="9"/>
            <rFont val="宋体"/>
            <charset val="134"/>
          </rPr>
          <t>请填写户名全称，不要使用简称</t>
        </r>
      </text>
    </comment>
    <comment ref="C7" authorId="1">
      <text>
        <r>
          <rPr>
            <sz val="9"/>
            <rFont val="宋体"/>
            <charset val="134"/>
          </rPr>
          <t>请填写最后一笔贷方发生日期；
日期填写形式：2017-12-12</t>
        </r>
      </text>
    </comment>
    <comment ref="D7" authorId="0">
      <text>
        <r>
          <rPr>
            <b/>
            <sz val="9"/>
            <rFont val="宋体"/>
            <charset val="134"/>
          </rPr>
          <t>质控部:</t>
        </r>
        <r>
          <rPr>
            <sz val="9"/>
            <rFont val="宋体"/>
            <charset val="134"/>
          </rPr>
          <t xml:space="preserve">
需明确具体业务款项是干什么的，不能使用其他或往来等描述</t>
        </r>
      </text>
    </comment>
  </commentList>
</comments>
</file>

<file path=xl/comments47.xml><?xml version="1.0" encoding="utf-8"?>
<comments xmlns="http://schemas.openxmlformats.org/spreadsheetml/2006/main">
  <authors>
    <author>chenjie</author>
    <author>质控部</author>
  </authors>
  <commentList>
    <comment ref="B7" authorId="0">
      <text>
        <r>
          <rPr>
            <sz val="9"/>
            <rFont val="宋体"/>
            <charset val="134"/>
          </rPr>
          <t>请填写户名全称，不要使用简称</t>
        </r>
      </text>
    </comment>
    <comment ref="C7" authorId="0">
      <text>
        <r>
          <rPr>
            <sz val="9"/>
            <rFont val="宋体"/>
            <charset val="134"/>
          </rPr>
          <t>请填写最后一笔贷方发生日期；
日期填写形式：2017-12-12</t>
        </r>
      </text>
    </comment>
    <comment ref="D7" authorId="1">
      <text>
        <r>
          <rPr>
            <b/>
            <sz val="9"/>
            <rFont val="宋体"/>
            <charset val="134"/>
          </rPr>
          <t>质控部:</t>
        </r>
        <r>
          <rPr>
            <sz val="9"/>
            <rFont val="宋体"/>
            <charset val="134"/>
          </rPr>
          <t xml:space="preserve">
需明确具体业务款项是干什么的，不能使用其他或往来等描述</t>
        </r>
      </text>
    </comment>
  </commentList>
</comments>
</file>

<file path=xl/comments48.xml><?xml version="1.0" encoding="utf-8"?>
<comments xmlns="http://schemas.openxmlformats.org/spreadsheetml/2006/main">
  <authors>
    <author>chenjie</author>
  </authors>
  <commentList>
    <comment ref="C7" authorId="0">
      <text>
        <r>
          <rPr>
            <sz val="9"/>
            <rFont val="宋体"/>
            <charset val="134"/>
          </rPr>
          <t>请填写最后一笔贷方发生日期；
日期填写形式：2017-12-12</t>
        </r>
      </text>
    </comment>
    <comment ref="H7" authorId="0">
      <text>
        <r>
          <rPr>
            <b/>
            <sz val="9"/>
            <rFont val="宋体"/>
            <charset val="134"/>
          </rPr>
          <t>chenjie:</t>
        </r>
        <r>
          <rPr>
            <sz val="9"/>
            <rFont val="宋体"/>
            <charset val="134"/>
          </rPr>
          <t xml:space="preserve">
备注中应注明计提依据（如：工效挂钩批准额度</t>
        </r>
        <r>
          <rPr>
            <sz val="9"/>
            <rFont val="Times New Roman"/>
            <charset val="134"/>
          </rPr>
          <t>×××</t>
        </r>
        <r>
          <rPr>
            <sz val="9"/>
            <rFont val="宋体"/>
            <charset val="134"/>
          </rPr>
          <t>万元／年）及基准日应付工资帐面余额的滚存期间。</t>
        </r>
      </text>
    </comment>
  </commentList>
</comments>
</file>

<file path=xl/comments49.xml><?xml version="1.0" encoding="utf-8"?>
<comments xmlns="http://schemas.openxmlformats.org/spreadsheetml/2006/main">
  <authors>
    <author>chenjie</author>
  </authors>
  <commentList>
    <comment ref="B7" authorId="0">
      <text>
        <r>
          <rPr>
            <sz val="9"/>
            <rFont val="宋体"/>
            <charset val="134"/>
          </rPr>
          <t>请填写征税机关全称</t>
        </r>
      </text>
    </comment>
    <comment ref="C7" authorId="0">
      <text>
        <r>
          <rPr>
            <sz val="9"/>
            <rFont val="宋体"/>
            <charset val="134"/>
          </rPr>
          <t>请填写最后一笔贷方发生日期；
日期填写形式：2017-12-12</t>
        </r>
      </text>
    </comment>
    <comment ref="J7" authorId="0">
      <text>
        <r>
          <rPr>
            <b/>
            <sz val="9"/>
            <rFont val="宋体"/>
            <charset val="134"/>
          </rPr>
          <t>chenjie:</t>
        </r>
        <r>
          <rPr>
            <sz val="9"/>
            <rFont val="宋体"/>
            <charset val="134"/>
          </rPr>
          <t xml:space="preserve">
备注中应注明税款所属期间。</t>
        </r>
      </text>
    </comment>
  </commentList>
</comments>
</file>

<file path=xl/comments5.xml><?xml version="1.0" encoding="utf-8"?>
<comments xmlns="http://schemas.openxmlformats.org/spreadsheetml/2006/main">
  <authors>
    <author>质控部</author>
    <author>chenjie</author>
  </authors>
  <commentList>
    <comment ref="P6" authorId="0">
      <text>
        <r>
          <rPr>
            <b/>
            <sz val="12"/>
            <rFont val="宋体"/>
            <charset val="134"/>
          </rPr>
          <t>质控部:</t>
        </r>
        <r>
          <rPr>
            <sz val="12"/>
            <rFont val="宋体"/>
            <charset val="134"/>
          </rPr>
          <t xml:space="preserve">
替代程序为抽凭的，可备注凭证号</t>
        </r>
      </text>
    </comment>
    <comment ref="D7" authorId="1">
      <text>
        <r>
          <rPr>
            <b/>
            <sz val="9"/>
            <rFont val="宋体"/>
            <charset val="134"/>
          </rPr>
          <t>开放式、封闭式等</t>
        </r>
      </text>
    </comment>
    <comment ref="E7" authorId="1">
      <text>
        <r>
          <rPr>
            <sz val="9"/>
            <rFont val="宋体"/>
            <charset val="134"/>
          </rPr>
          <t>购买日</t>
        </r>
      </text>
    </comment>
  </commentList>
</comments>
</file>

<file path=xl/comments50.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B7" authorId="1">
      <text>
        <r>
          <rPr>
            <sz val="9"/>
            <rFont val="宋体"/>
            <charset val="134"/>
          </rPr>
          <t>请填写户名全称，不要使用简称</t>
        </r>
      </text>
    </comment>
    <comment ref="C7" authorId="1">
      <text>
        <r>
          <rPr>
            <sz val="9"/>
            <rFont val="宋体"/>
            <charset val="134"/>
          </rPr>
          <t>请填写最后一笔贷方发生日期；
日期填写形式：2017-12-12</t>
        </r>
      </text>
    </comment>
    <comment ref="D7" authorId="0">
      <text>
        <r>
          <rPr>
            <b/>
            <sz val="9"/>
            <rFont val="宋体"/>
            <charset val="134"/>
          </rPr>
          <t>质控部:</t>
        </r>
        <r>
          <rPr>
            <sz val="9"/>
            <rFont val="宋体"/>
            <charset val="134"/>
          </rPr>
          <t xml:space="preserve">
需明确具体业务款项是干什么的，不能使用其他或往来等描述</t>
        </r>
      </text>
    </comment>
  </commentList>
</comments>
</file>

<file path=xl/comments51.xml><?xml version="1.0" encoding="utf-8"?>
<comments xmlns="http://schemas.openxmlformats.org/spreadsheetml/2006/main">
  <authors>
    <author>质控部</author>
    <author>chenjie</author>
  </authors>
  <commentList>
    <comment ref="N6" authorId="0">
      <text>
        <r>
          <rPr>
            <b/>
            <sz val="12"/>
            <rFont val="宋体"/>
            <charset val="134"/>
          </rPr>
          <t>质控部:</t>
        </r>
        <r>
          <rPr>
            <sz val="12"/>
            <rFont val="宋体"/>
            <charset val="134"/>
          </rPr>
          <t xml:space="preserve">
替代程序为抽凭的，可备注凭证号</t>
        </r>
      </text>
    </comment>
    <comment ref="C7" authorId="1">
      <text>
        <r>
          <rPr>
            <sz val="9"/>
            <rFont val="宋体"/>
            <charset val="134"/>
          </rPr>
          <t>请填写最后一笔贷方发生日期；
日期填写形式：2017-12-12</t>
        </r>
      </text>
    </comment>
    <comment ref="E7" authorId="1">
      <text>
        <r>
          <rPr>
            <sz val="9"/>
            <rFont val="宋体"/>
            <charset val="134"/>
          </rPr>
          <t>填写形式：2017.12.21—2017.12.31</t>
        </r>
      </text>
    </comment>
  </commentList>
</comments>
</file>

<file path=xl/comments52.xml><?xml version="1.0" encoding="utf-8"?>
<comments xmlns="http://schemas.openxmlformats.org/spreadsheetml/2006/main">
  <authors>
    <author>质控部</author>
    <author>chenjie</author>
  </authors>
  <commentList>
    <comment ref="L6" authorId="0">
      <text>
        <r>
          <rPr>
            <b/>
            <sz val="12"/>
            <rFont val="宋体"/>
            <charset val="134"/>
          </rPr>
          <t>质控部:</t>
        </r>
        <r>
          <rPr>
            <sz val="12"/>
            <rFont val="宋体"/>
            <charset val="134"/>
          </rPr>
          <t xml:space="preserve">
替代程序为抽凭的，可备注凭证号</t>
        </r>
      </text>
    </comment>
    <comment ref="C7" authorId="1">
      <text>
        <r>
          <rPr>
            <sz val="9"/>
            <rFont val="宋体"/>
            <charset val="134"/>
          </rPr>
          <t>请填写最后一笔贷方发生日期；
日期填写形式：2017-12-12</t>
        </r>
      </text>
    </comment>
  </commentList>
</comments>
</file>

<file path=xl/comments53.xml><?xml version="1.0" encoding="utf-8"?>
<comments xmlns="http://schemas.openxmlformats.org/spreadsheetml/2006/main">
  <authors>
    <author>chenjie</author>
  </authors>
  <commentList>
    <comment ref="C7" authorId="0">
      <text>
        <r>
          <rPr>
            <sz val="9"/>
            <rFont val="宋体"/>
            <charset val="134"/>
          </rPr>
          <t>请填写最后一笔贷方发生日期；
日期填写形式：2017-12-12</t>
        </r>
      </text>
    </comment>
  </commentList>
</comments>
</file>

<file path=xl/comments54.xml><?xml version="1.0" encoding="utf-8"?>
<comments xmlns="http://schemas.openxmlformats.org/spreadsheetml/2006/main">
  <authors>
    <author>chenjie</author>
  </authors>
  <commentList>
    <comment ref="B7" authorId="0">
      <text>
        <r>
          <rPr>
            <sz val="9"/>
            <rFont val="宋体"/>
            <charset val="134"/>
          </rPr>
          <t>根据具体形成原因，明确填写明细内容</t>
        </r>
      </text>
    </comment>
    <comment ref="C7" authorId="0">
      <text>
        <r>
          <rPr>
            <sz val="9"/>
            <rFont val="宋体"/>
            <charset val="134"/>
          </rPr>
          <t>指借款合同规定的借款起始日，填列到日</t>
        </r>
      </text>
    </comment>
    <comment ref="D7" authorId="0">
      <text>
        <r>
          <rPr>
            <sz val="9"/>
            <rFont val="宋体"/>
            <charset val="134"/>
          </rPr>
          <t>指借款合同规定的借款到期日，填列到日</t>
        </r>
      </text>
    </comment>
  </commentList>
</comments>
</file>

<file path=xl/comments55.xml><?xml version="1.0" encoding="utf-8"?>
<comments xmlns="http://schemas.openxmlformats.org/spreadsheetml/2006/main">
  <authors>
    <author>chenjie</author>
  </authors>
  <commentList>
    <comment ref="B7" authorId="0">
      <text>
        <r>
          <rPr>
            <sz val="9"/>
            <rFont val="宋体"/>
            <charset val="134"/>
          </rPr>
          <t>请填写全称</t>
        </r>
      </text>
    </comment>
    <comment ref="C7" authorId="0">
      <text>
        <r>
          <rPr>
            <sz val="9"/>
            <rFont val="宋体"/>
            <charset val="134"/>
          </rPr>
          <t>请填写最后一笔贷方发生日期；
日期填写形式：2017-12-12</t>
        </r>
      </text>
    </comment>
  </commentList>
</comments>
</file>

<file path=xl/comments56.xml><?xml version="1.0" encoding="utf-8"?>
<comments xmlns="http://schemas.openxmlformats.org/spreadsheetml/2006/main">
  <authors>
    <author>质控部</author>
    <author>chenjie</author>
    <author>超级管理员</author>
  </authors>
  <commentList>
    <comment ref="Q6" authorId="0">
      <text>
        <r>
          <rPr>
            <b/>
            <sz val="12"/>
            <rFont val="宋体"/>
            <charset val="134"/>
          </rPr>
          <t>质控部:</t>
        </r>
        <r>
          <rPr>
            <sz val="12"/>
            <rFont val="宋体"/>
            <charset val="134"/>
          </rPr>
          <t xml:space="preserve">
替代程序为抽凭的，可备注凭证号</t>
        </r>
      </text>
    </comment>
    <comment ref="B7" authorId="1">
      <text>
        <r>
          <rPr>
            <sz val="9"/>
            <rFont val="宋体"/>
            <charset val="134"/>
          </rPr>
          <t>请填放款银行或机构全称</t>
        </r>
      </text>
    </comment>
    <comment ref="C7" authorId="1">
      <text>
        <r>
          <rPr>
            <sz val="9"/>
            <rFont val="宋体"/>
            <charset val="134"/>
          </rPr>
          <t>指借款合同规定的借款起始日，具体到日</t>
        </r>
      </text>
    </comment>
    <comment ref="D7" authorId="1">
      <text>
        <r>
          <rPr>
            <sz val="9"/>
            <rFont val="宋体"/>
            <charset val="134"/>
          </rPr>
          <t>指借款合同规定的到期日，具体到日</t>
        </r>
      </text>
    </comment>
    <comment ref="E7" authorId="1">
      <text>
        <r>
          <rPr>
            <sz val="9"/>
            <rFont val="宋体"/>
            <charset val="134"/>
          </rPr>
          <t>指借款合同规定的利率</t>
        </r>
      </text>
    </comment>
    <comment ref="F7" authorId="2">
      <text>
        <r>
          <rPr>
            <sz val="9"/>
            <rFont val="宋体"/>
            <charset val="134"/>
          </rPr>
          <t>抵押、质押、保证</t>
        </r>
      </text>
    </comment>
  </commentList>
</comments>
</file>

<file path=xl/comments57.xml><?xml version="1.0" encoding="utf-8"?>
<comments xmlns="http://schemas.openxmlformats.org/spreadsheetml/2006/main">
  <authors>
    <author>sucheng</author>
    <author>chenjie</author>
  </authors>
  <commentList>
    <comment ref="E7" authorId="0">
      <text>
        <r>
          <rPr>
            <b/>
            <sz val="9"/>
            <rFont val="宋体"/>
            <charset val="134"/>
          </rPr>
          <t>sucheng:</t>
        </r>
        <r>
          <rPr>
            <sz val="9"/>
            <rFont val="宋体"/>
            <charset val="134"/>
          </rPr>
          <t xml:space="preserve">
合同规定的，于基准日尚未支付的余额</t>
        </r>
      </text>
    </comment>
    <comment ref="B8" authorId="1">
      <text>
        <r>
          <rPr>
            <b/>
            <sz val="9"/>
            <rFont val="宋体"/>
            <charset val="134"/>
          </rPr>
          <t>chenjie:</t>
        </r>
        <r>
          <rPr>
            <sz val="9"/>
            <rFont val="宋体"/>
            <charset val="134"/>
          </rPr>
          <t xml:space="preserve">
填列债权单位全称</t>
        </r>
      </text>
    </comment>
    <comment ref="C8" authorId="1">
      <text>
        <r>
          <rPr>
            <b/>
            <sz val="9"/>
            <rFont val="宋体"/>
            <charset val="134"/>
          </rPr>
          <t>chenjie:</t>
        </r>
        <r>
          <rPr>
            <sz val="9"/>
            <rFont val="宋体"/>
            <charset val="134"/>
          </rPr>
          <t xml:space="preserve">
按合同协议确定的开始计算应付款的日期，填列到日。</t>
        </r>
      </text>
    </comment>
    <comment ref="D8" authorId="1">
      <text>
        <r>
          <rPr>
            <b/>
            <sz val="9"/>
            <rFont val="宋体"/>
            <charset val="134"/>
          </rPr>
          <t>chenjie:</t>
        </r>
        <r>
          <rPr>
            <sz val="9"/>
            <rFont val="宋体"/>
            <charset val="134"/>
          </rPr>
          <t xml:space="preserve">
指应付款内容，如“引进</t>
        </r>
        <r>
          <rPr>
            <sz val="9"/>
            <rFont val="Times New Roman"/>
            <charset val="134"/>
          </rPr>
          <t>××</t>
        </r>
        <r>
          <rPr>
            <sz val="9"/>
            <rFont val="宋体"/>
            <charset val="134"/>
          </rPr>
          <t>设备款或融资租赁</t>
        </r>
        <r>
          <rPr>
            <sz val="9"/>
            <rFont val="Times New Roman"/>
            <charset val="134"/>
          </rPr>
          <t>××</t>
        </r>
        <r>
          <rPr>
            <sz val="9"/>
            <rFont val="宋体"/>
            <charset val="134"/>
          </rPr>
          <t>设备款”等；</t>
        </r>
      </text>
    </comment>
    <comment ref="M8" authorId="1">
      <text>
        <r>
          <rPr>
            <b/>
            <sz val="9"/>
            <rFont val="宋体"/>
            <charset val="134"/>
          </rPr>
          <t>chenjie:</t>
        </r>
        <r>
          <rPr>
            <sz val="9"/>
            <rFont val="宋体"/>
            <charset val="134"/>
          </rPr>
          <t xml:space="preserve">
请注明帐面初始额的构成。</t>
        </r>
      </text>
    </comment>
  </commentList>
</comments>
</file>

<file path=xl/comments58.xml><?xml version="1.0" encoding="utf-8"?>
<comments xmlns="http://schemas.openxmlformats.org/spreadsheetml/2006/main">
  <authors>
    <author>sucheng</author>
    <author>chenjie</author>
  </authors>
  <commentList>
    <comment ref="E7" authorId="0">
      <text>
        <r>
          <rPr>
            <b/>
            <sz val="9"/>
            <rFont val="宋体"/>
            <charset val="134"/>
          </rPr>
          <t>sucheng:</t>
        </r>
        <r>
          <rPr>
            <sz val="9"/>
            <rFont val="宋体"/>
            <charset val="134"/>
          </rPr>
          <t xml:space="preserve">
合同规定的，于基准日尚未支付的余额</t>
        </r>
      </text>
    </comment>
    <comment ref="B8" authorId="1">
      <text>
        <r>
          <rPr>
            <b/>
            <sz val="9"/>
            <rFont val="宋体"/>
            <charset val="134"/>
          </rPr>
          <t>chenjie:</t>
        </r>
        <r>
          <rPr>
            <sz val="9"/>
            <rFont val="宋体"/>
            <charset val="134"/>
          </rPr>
          <t xml:space="preserve">
填列债权单位全称</t>
        </r>
      </text>
    </comment>
    <comment ref="C8" authorId="1">
      <text>
        <r>
          <rPr>
            <b/>
            <sz val="9"/>
            <rFont val="宋体"/>
            <charset val="134"/>
          </rPr>
          <t>chenjie:</t>
        </r>
        <r>
          <rPr>
            <sz val="9"/>
            <rFont val="宋体"/>
            <charset val="134"/>
          </rPr>
          <t xml:space="preserve">
按合同协议确定的开始计算应付款的日期，填列到日。</t>
        </r>
      </text>
    </comment>
    <comment ref="D8" authorId="1">
      <text>
        <r>
          <rPr>
            <b/>
            <sz val="9"/>
            <rFont val="宋体"/>
            <charset val="134"/>
          </rPr>
          <t>chenjie:</t>
        </r>
        <r>
          <rPr>
            <sz val="9"/>
            <rFont val="宋体"/>
            <charset val="134"/>
          </rPr>
          <t xml:space="preserve">
指应付款内容，如“引进</t>
        </r>
        <r>
          <rPr>
            <sz val="9"/>
            <rFont val="Times New Roman"/>
            <charset val="134"/>
          </rPr>
          <t>××</t>
        </r>
        <r>
          <rPr>
            <sz val="9"/>
            <rFont val="宋体"/>
            <charset val="134"/>
          </rPr>
          <t>设备款或融资租赁</t>
        </r>
        <r>
          <rPr>
            <sz val="9"/>
            <rFont val="Times New Roman"/>
            <charset val="134"/>
          </rPr>
          <t>××</t>
        </r>
        <r>
          <rPr>
            <sz val="9"/>
            <rFont val="宋体"/>
            <charset val="134"/>
          </rPr>
          <t>设备款”等；</t>
        </r>
      </text>
    </comment>
  </commentList>
</comments>
</file>

<file path=xl/comments59.xml><?xml version="1.0" encoding="utf-8"?>
<comments xmlns="http://schemas.openxmlformats.org/spreadsheetml/2006/main">
  <authors>
    <author>质控部</author>
  </authors>
  <commentList>
    <comment ref="C6" authorId="0">
      <text>
        <r>
          <rPr>
            <b/>
            <sz val="9"/>
            <rFont val="宋体"/>
            <charset val="134"/>
          </rPr>
          <t>质控部:</t>
        </r>
        <r>
          <rPr>
            <sz val="9"/>
            <rFont val="宋体"/>
            <charset val="134"/>
          </rPr>
          <t xml:space="preserve">
需填写具体形成原因</t>
        </r>
      </text>
    </comment>
  </commentList>
</comments>
</file>

<file path=xl/comments6.xml><?xml version="1.0" encoding="utf-8"?>
<comments xmlns="http://schemas.openxmlformats.org/spreadsheetml/2006/main">
  <authors>
    <author>质控部</author>
    <author>chenjie</author>
  </authors>
  <commentList>
    <comment ref="N6" authorId="0">
      <text>
        <r>
          <rPr>
            <b/>
            <sz val="12"/>
            <rFont val="宋体"/>
            <charset val="134"/>
          </rPr>
          <t>质控部:</t>
        </r>
        <r>
          <rPr>
            <sz val="12"/>
            <rFont val="宋体"/>
            <charset val="134"/>
          </rPr>
          <t xml:space="preserve">
替代程序为抽凭的，可备注凭证号</t>
        </r>
      </text>
    </comment>
    <comment ref="D7" authorId="1">
      <text>
        <r>
          <rPr>
            <b/>
            <sz val="9"/>
            <rFont val="宋体"/>
            <charset val="134"/>
          </rPr>
          <t>开放式、封闭式等</t>
        </r>
      </text>
    </comment>
    <comment ref="E7" authorId="1">
      <text>
        <r>
          <rPr>
            <sz val="9"/>
            <rFont val="宋体"/>
            <charset val="134"/>
          </rPr>
          <t>购买日</t>
        </r>
      </text>
    </comment>
  </commentList>
</comments>
</file>

<file path=xl/comments7.xml><?xml version="1.0" encoding="utf-8"?>
<comments xmlns="http://schemas.openxmlformats.org/spreadsheetml/2006/main">
  <authors>
    <author>质控部</author>
    <author>chenjie</author>
  </authors>
  <commentList>
    <comment ref="N6" authorId="0">
      <text>
        <r>
          <rPr>
            <b/>
            <sz val="12"/>
            <rFont val="宋体"/>
            <charset val="134"/>
          </rPr>
          <t>质控部:</t>
        </r>
        <r>
          <rPr>
            <sz val="12"/>
            <rFont val="宋体"/>
            <charset val="134"/>
          </rPr>
          <t xml:space="preserve">
替代程序为抽凭的，可备注凭证号</t>
        </r>
      </text>
    </comment>
    <comment ref="D7" authorId="1">
      <text>
        <r>
          <rPr>
            <b/>
            <sz val="9"/>
            <rFont val="宋体"/>
            <charset val="134"/>
          </rPr>
          <t>开放式、封闭式等</t>
        </r>
      </text>
    </comment>
    <comment ref="E7" authorId="1">
      <text>
        <r>
          <rPr>
            <sz val="9"/>
            <rFont val="宋体"/>
            <charset val="134"/>
          </rPr>
          <t>购买日</t>
        </r>
      </text>
    </comment>
  </commentList>
</comments>
</file>

<file path=xl/comments8.xml><?xml version="1.0" encoding="utf-8"?>
<comments xmlns="http://schemas.openxmlformats.org/spreadsheetml/2006/main">
  <authors>
    <author>质控部</author>
  </authors>
  <commentList>
    <comment ref="N6" authorId="0">
      <text>
        <r>
          <rPr>
            <b/>
            <sz val="12"/>
            <rFont val="宋体"/>
            <charset val="134"/>
          </rPr>
          <t>质控部:</t>
        </r>
        <r>
          <rPr>
            <sz val="12"/>
            <rFont val="宋体"/>
            <charset val="134"/>
          </rPr>
          <t xml:space="preserve">
替代程序为抽凭的，可备注凭证号</t>
        </r>
      </text>
    </comment>
  </commentList>
</comments>
</file>

<file path=xl/comments9.xml><?xml version="1.0" encoding="utf-8"?>
<comments xmlns="http://schemas.openxmlformats.org/spreadsheetml/2006/main">
  <authors>
    <author>质控部</author>
    <author>chenjie</author>
    <author>seaman</author>
  </authors>
  <commentList>
    <comment ref="X6" authorId="0">
      <text>
        <r>
          <rPr>
            <b/>
            <sz val="12"/>
            <rFont val="宋体"/>
            <charset val="134"/>
          </rPr>
          <t>质控部:</t>
        </r>
        <r>
          <rPr>
            <sz val="12"/>
            <rFont val="宋体"/>
            <charset val="134"/>
          </rPr>
          <t xml:space="preserve">
替代程序为抽凭的，可备注凭证号</t>
        </r>
      </text>
    </comment>
    <comment ref="B7" authorId="0">
      <text>
        <r>
          <rPr>
            <b/>
            <sz val="9"/>
            <rFont val="宋体"/>
            <charset val="134"/>
          </rPr>
          <t>质控部:</t>
        </r>
        <r>
          <rPr>
            <sz val="9"/>
            <rFont val="宋体"/>
            <charset val="134"/>
          </rPr>
          <t xml:space="preserve">
请填写欠款单位或结算对象的全称，不要使用简称或多余字符</t>
        </r>
      </text>
    </comment>
    <comment ref="C7" authorId="0">
      <text>
        <r>
          <rPr>
            <b/>
            <sz val="9"/>
            <rFont val="宋体"/>
            <charset val="134"/>
          </rPr>
          <t>质控部:</t>
        </r>
        <r>
          <rPr>
            <sz val="9"/>
            <rFont val="宋体"/>
            <charset val="134"/>
          </rPr>
          <t xml:space="preserve">
需要明确具体的业务款项内容是干什么的，不能简单使用其他，往来等描述</t>
        </r>
      </text>
    </comment>
    <comment ref="D7" authorId="1">
      <text>
        <r>
          <rPr>
            <sz val="9"/>
            <rFont val="宋体"/>
            <charset val="134"/>
          </rPr>
          <t>请填写最后一笔借方发生日期；
日期填写形式：2017-12-12</t>
        </r>
      </text>
    </comment>
    <comment ref="E7" authorId="2">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F7" authorId="0">
      <text>
        <r>
          <rPr>
            <b/>
            <sz val="9"/>
            <rFont val="宋体"/>
            <charset val="134"/>
          </rPr>
          <t>质控部:</t>
        </r>
        <r>
          <rPr>
            <sz val="9"/>
            <rFont val="宋体"/>
            <charset val="134"/>
          </rPr>
          <t xml:space="preserve">
请填“是”或“否”
是否内部往来需与企业进行确认</t>
        </r>
      </text>
    </comment>
  </commentList>
</comments>
</file>

<file path=xl/sharedStrings.xml><?xml version="1.0" encoding="utf-8"?>
<sst xmlns="http://schemas.openxmlformats.org/spreadsheetml/2006/main" count="5221" uniqueCount="1601">
  <si>
    <t>索引页</t>
  </si>
  <si>
    <t>资 产 评 估 申 报 表</t>
  </si>
  <si>
    <t>企业填写以下内容</t>
  </si>
  <si>
    <t>产权持有单位：</t>
  </si>
  <si>
    <t>北京巴布科克·威尔科克斯有限公司</t>
  </si>
  <si>
    <t>（或者产权持有单位）</t>
  </si>
  <si>
    <t>单项资产项目适用</t>
  </si>
  <si>
    <t>评估基准日：</t>
  </si>
  <si>
    <t>2025</t>
  </si>
  <si>
    <t>年</t>
  </si>
  <si>
    <t>1</t>
  </si>
  <si>
    <t>月</t>
  </si>
  <si>
    <t>31</t>
  </si>
  <si>
    <t>日</t>
  </si>
  <si>
    <t>产权持有单位填表人：</t>
  </si>
  <si>
    <t>侯鹏浩</t>
  </si>
  <si>
    <t>填表日期：</t>
  </si>
  <si>
    <t>2</t>
  </si>
  <si>
    <t>21</t>
  </si>
  <si>
    <t>评估机构填写以下内容</t>
  </si>
  <si>
    <t>项目负责人：</t>
  </si>
  <si>
    <t>张奇明</t>
  </si>
  <si>
    <t>签字资产评估师：</t>
  </si>
  <si>
    <t>张奇明 李成贤</t>
  </si>
  <si>
    <t>流动资产评估人员：</t>
  </si>
  <si>
    <t>长期投资评估人员：</t>
  </si>
  <si>
    <r>
      <rPr>
        <sz val="10"/>
        <rFont val="宋体"/>
        <charset val="134"/>
      </rPr>
      <t>房</t>
    </r>
    <r>
      <rPr>
        <sz val="10"/>
        <rFont val="Times New Roman"/>
        <charset val="134"/>
      </rPr>
      <t xml:space="preserve">  </t>
    </r>
    <r>
      <rPr>
        <sz val="10"/>
        <rFont val="宋体"/>
        <charset val="134"/>
      </rPr>
      <t>屋</t>
    </r>
    <r>
      <rPr>
        <sz val="10"/>
        <rFont val="Times New Roman"/>
        <charset val="134"/>
      </rPr>
      <t xml:space="preserve">  </t>
    </r>
    <r>
      <rPr>
        <sz val="10"/>
        <rFont val="宋体"/>
        <charset val="134"/>
      </rPr>
      <t>类评估人员：</t>
    </r>
  </si>
  <si>
    <r>
      <rPr>
        <sz val="10"/>
        <rFont val="宋体"/>
        <charset val="134"/>
      </rPr>
      <t>设</t>
    </r>
    <r>
      <rPr>
        <sz val="10"/>
        <rFont val="Times New Roman"/>
        <charset val="134"/>
      </rPr>
      <t xml:space="preserve">  </t>
    </r>
    <r>
      <rPr>
        <sz val="10"/>
        <rFont val="宋体"/>
        <charset val="134"/>
      </rPr>
      <t>备</t>
    </r>
    <r>
      <rPr>
        <sz val="10"/>
        <rFont val="Times New Roman"/>
        <charset val="134"/>
      </rPr>
      <t xml:space="preserve">  </t>
    </r>
    <r>
      <rPr>
        <sz val="10"/>
        <rFont val="宋体"/>
        <charset val="134"/>
      </rPr>
      <t>类评估人员：</t>
    </r>
  </si>
  <si>
    <r>
      <rPr>
        <sz val="10"/>
        <rFont val="宋体"/>
        <charset val="134"/>
      </rPr>
      <t>土</t>
    </r>
    <r>
      <rPr>
        <sz val="10"/>
        <rFont val="Times New Roman"/>
        <charset val="134"/>
      </rPr>
      <t xml:space="preserve">        </t>
    </r>
    <r>
      <rPr>
        <sz val="10"/>
        <rFont val="宋体"/>
        <charset val="134"/>
      </rPr>
      <t>地评估人员：</t>
    </r>
  </si>
  <si>
    <t>生物资产评估人员：</t>
  </si>
  <si>
    <t>油气资产评估人员：</t>
  </si>
  <si>
    <t>租赁资产评估人员：</t>
  </si>
  <si>
    <t>其他无形评估人员：</t>
  </si>
  <si>
    <t>其他资产评估人员：</t>
  </si>
  <si>
    <r>
      <rPr>
        <sz val="10"/>
        <rFont val="宋体"/>
        <charset val="134"/>
      </rPr>
      <t>负</t>
    </r>
    <r>
      <rPr>
        <sz val="10"/>
        <rFont val="Times New Roman"/>
        <charset val="134"/>
      </rPr>
      <t xml:space="preserve">    </t>
    </r>
    <r>
      <rPr>
        <sz val="10"/>
        <rFont val="宋体"/>
        <charset val="134"/>
      </rPr>
      <t>债类评估人员：</t>
    </r>
  </si>
  <si>
    <t>资产评估申报表-索引目录</t>
  </si>
  <si>
    <t>评估申报明细表封面</t>
  </si>
  <si>
    <t>评估申报明细表填表说明</t>
  </si>
  <si>
    <t>基本情况表</t>
  </si>
  <si>
    <t>资产负债表</t>
  </si>
  <si>
    <t>评估结果汇总表</t>
  </si>
  <si>
    <t>评估结果分类汇总表</t>
  </si>
  <si>
    <t>流动资产</t>
  </si>
  <si>
    <t>货币资金</t>
  </si>
  <si>
    <t>现金</t>
  </si>
  <si>
    <t>流动负债</t>
  </si>
  <si>
    <t>短期借款</t>
  </si>
  <si>
    <t>银行存款</t>
  </si>
  <si>
    <t>交易性金融负债</t>
  </si>
  <si>
    <t>其他货币资金</t>
  </si>
  <si>
    <t>衍生金融负债</t>
  </si>
  <si>
    <t>交易性金融资产</t>
  </si>
  <si>
    <t>股票投资</t>
  </si>
  <si>
    <t>应付票据</t>
  </si>
  <si>
    <t>债券投资</t>
  </si>
  <si>
    <t>应付账款</t>
  </si>
  <si>
    <t>基金投资</t>
  </si>
  <si>
    <t>预收账款</t>
  </si>
  <si>
    <t>其他投资</t>
  </si>
  <si>
    <t>合同负债</t>
  </si>
  <si>
    <t>衍生金融资产</t>
  </si>
  <si>
    <t>应付职工薪酬</t>
  </si>
  <si>
    <t>应收票据</t>
  </si>
  <si>
    <t>应交税费</t>
  </si>
  <si>
    <t>应收账款</t>
  </si>
  <si>
    <t>其他应付款</t>
  </si>
  <si>
    <t>预付账款</t>
  </si>
  <si>
    <t>应付利息</t>
  </si>
  <si>
    <t>其他应收款</t>
  </si>
  <si>
    <t>应付股利</t>
  </si>
  <si>
    <t>应收利息</t>
  </si>
  <si>
    <t>持有侍售负债</t>
  </si>
  <si>
    <t>应收股利</t>
  </si>
  <si>
    <t>一年到期非流动负债</t>
  </si>
  <si>
    <t>存货</t>
  </si>
  <si>
    <t>材料采购（在途物资）</t>
  </si>
  <si>
    <t>其他流动负债</t>
  </si>
  <si>
    <t>原材料</t>
  </si>
  <si>
    <t>非流动负债</t>
  </si>
  <si>
    <t>长期借款</t>
  </si>
  <si>
    <t>在库周转材料</t>
  </si>
  <si>
    <t>应付债券</t>
  </si>
  <si>
    <t>委托加工物资</t>
  </si>
  <si>
    <t>租赁负债</t>
  </si>
  <si>
    <t>产成品（库存商品）</t>
  </si>
  <si>
    <t>长期应付款</t>
  </si>
  <si>
    <t>在产品（自制半成品）</t>
  </si>
  <si>
    <t>专项应付款</t>
  </si>
  <si>
    <t>发出商品</t>
  </si>
  <si>
    <t>预计负债</t>
  </si>
  <si>
    <t>在用周转材料</t>
  </si>
  <si>
    <t>递延收益</t>
  </si>
  <si>
    <t>合同资产</t>
  </si>
  <si>
    <t>递延所得税负债</t>
  </si>
  <si>
    <t>持有待售资产</t>
  </si>
  <si>
    <t>其他非流动负债</t>
  </si>
  <si>
    <t>一年到期非流动资产</t>
  </si>
  <si>
    <t>其他流动资产</t>
  </si>
  <si>
    <t>非流动资产</t>
  </si>
  <si>
    <t>债权投资</t>
  </si>
  <si>
    <t>其他债权投资</t>
  </si>
  <si>
    <t>长期应收款</t>
  </si>
  <si>
    <t>长期股权投资</t>
  </si>
  <si>
    <t>其他权益工具投资</t>
  </si>
  <si>
    <t>其他非流动金融资产</t>
  </si>
  <si>
    <t>投资性房地产</t>
  </si>
  <si>
    <t>投资性房地产-房屋成本模式</t>
  </si>
  <si>
    <t>投资性房地产-房屋公允模式</t>
  </si>
  <si>
    <t>投资性地产-土地成本模式</t>
  </si>
  <si>
    <t>投资性地产-土地公允模式</t>
  </si>
  <si>
    <t>固定资产</t>
  </si>
  <si>
    <t>房屋建筑物</t>
  </si>
  <si>
    <t>构筑物</t>
  </si>
  <si>
    <t>管道沟槽</t>
  </si>
  <si>
    <t>机器设备</t>
  </si>
  <si>
    <t>车辆</t>
  </si>
  <si>
    <t>电子设备</t>
  </si>
  <si>
    <t>土地</t>
  </si>
  <si>
    <t>固定资产清理</t>
  </si>
  <si>
    <t>在建工程</t>
  </si>
  <si>
    <t>土建工程</t>
  </si>
  <si>
    <t>设备安装</t>
  </si>
  <si>
    <t>待摊费用</t>
  </si>
  <si>
    <t>预付工程款</t>
  </si>
  <si>
    <t>工程物资</t>
  </si>
  <si>
    <t>生产性生物资产</t>
  </si>
  <si>
    <t>油气资产</t>
  </si>
  <si>
    <t>使用权资产</t>
  </si>
  <si>
    <t>无形资产</t>
  </si>
  <si>
    <t>土地使用权</t>
  </si>
  <si>
    <t>矿业权</t>
  </si>
  <si>
    <t>海域使用权</t>
  </si>
  <si>
    <t>其他无形资产</t>
  </si>
  <si>
    <t>开发支出</t>
  </si>
  <si>
    <t>商誉</t>
  </si>
  <si>
    <t>长期待摊费用</t>
  </si>
  <si>
    <t>递延所得税资产</t>
  </si>
  <si>
    <t>其他非流动资产</t>
  </si>
  <si>
    <t>评估申报表填表说明</t>
  </si>
  <si>
    <t>返回索引页</t>
  </si>
  <si>
    <r>
      <rPr>
        <b/>
        <sz val="10"/>
        <rFont val="Times New Roman"/>
        <charset val="134"/>
      </rPr>
      <t>1</t>
    </r>
    <r>
      <rPr>
        <b/>
        <sz val="10"/>
        <rFont val="宋体"/>
        <charset val="134"/>
      </rPr>
      <t>、</t>
    </r>
  </si>
  <si>
    <t>本工作薄用于被评估单位对评估基准日的委估资产及负债的账面价值的申报；</t>
  </si>
  <si>
    <t>请贵单位填表人员按要求对工作表中账面价值及其以左各栏次或项目据实填写</t>
  </si>
  <si>
    <t>（此外，应收账款、其他应收款还需要填写账龄分析内容）；</t>
  </si>
  <si>
    <r>
      <rPr>
        <b/>
        <sz val="10"/>
        <rFont val="Times New Roman"/>
        <charset val="134"/>
      </rPr>
      <t>2</t>
    </r>
    <r>
      <rPr>
        <b/>
        <sz val="10"/>
        <rFont val="宋体"/>
        <charset val="134"/>
      </rPr>
      <t>、</t>
    </r>
  </si>
  <si>
    <t>此表各科目明细的合计数，应与本次资产评估范围内的资产评估基准日的资产负债表的数据相符；</t>
  </si>
  <si>
    <r>
      <rPr>
        <b/>
        <sz val="10"/>
        <rFont val="Times New Roman"/>
        <charset val="134"/>
      </rPr>
      <t>3</t>
    </r>
    <r>
      <rPr>
        <b/>
        <sz val="10"/>
        <rFont val="宋体"/>
        <charset val="134"/>
      </rPr>
      <t>、</t>
    </r>
  </si>
  <si>
    <t>如有债权、债务性资产的未达、坏账及实物性资产的毁损、报废等的项目应在其备注中说明；</t>
  </si>
  <si>
    <r>
      <rPr>
        <b/>
        <sz val="10"/>
        <rFont val="Times New Roman"/>
        <charset val="134"/>
      </rPr>
      <t>4</t>
    </r>
    <r>
      <rPr>
        <b/>
        <sz val="10"/>
        <rFont val="宋体"/>
        <charset val="134"/>
      </rPr>
      <t>、</t>
    </r>
  </si>
  <si>
    <r>
      <rPr>
        <sz val="10"/>
        <rFont val="仿宋_GB2312"/>
        <charset val="134"/>
      </rPr>
      <t>明细表中如有日期档，除各明细表中有具体要求外，其格式应为“</t>
    </r>
    <r>
      <rPr>
        <b/>
        <sz val="10"/>
        <color indexed="10"/>
        <rFont val="仿宋_GB2312"/>
        <charset val="134"/>
      </rPr>
      <t>ⅩⅩⅩⅩ-ⅩⅩ</t>
    </r>
    <r>
      <rPr>
        <sz val="10"/>
        <rFont val="仿宋_GB2312"/>
        <charset val="134"/>
      </rPr>
      <t>”；</t>
    </r>
  </si>
  <si>
    <t>例：“2000年09月10日”应填为“2000-09”</t>
  </si>
  <si>
    <t>如无法确定具体月份，请将月份填为01月；</t>
  </si>
  <si>
    <t>例：“2000年”应填为“2000-01”</t>
  </si>
  <si>
    <t>如为累计发生的业务，请将发生日期填为最后一笔业务的发生日期；(资产类：借方最后一笔发生日期；负债类：贷方最后一笔发生日期）</t>
  </si>
  <si>
    <r>
      <rPr>
        <b/>
        <sz val="10"/>
        <rFont val="Times New Roman"/>
        <charset val="134"/>
      </rPr>
      <t>5</t>
    </r>
    <r>
      <rPr>
        <b/>
        <sz val="10"/>
        <rFont val="宋体"/>
        <charset val="134"/>
      </rPr>
      <t>、</t>
    </r>
  </si>
  <si>
    <r>
      <rPr>
        <sz val="10"/>
        <rFont val="仿宋_GB2312"/>
        <charset val="134"/>
      </rPr>
      <t>如明细表的行数不够时，请填表人员在</t>
    </r>
    <r>
      <rPr>
        <b/>
        <sz val="10"/>
        <color indexed="10"/>
        <rFont val="仿宋_GB2312"/>
        <charset val="134"/>
      </rPr>
      <t>“合计”的上两行</t>
    </r>
    <r>
      <rPr>
        <sz val="10"/>
        <rFont val="仿宋_GB2312"/>
        <charset val="134"/>
      </rPr>
      <t>进行插入行。</t>
    </r>
  </si>
  <si>
    <r>
      <rPr>
        <b/>
        <sz val="10"/>
        <rFont val="Times New Roman"/>
        <charset val="134"/>
      </rPr>
      <t>6</t>
    </r>
    <r>
      <rPr>
        <b/>
        <sz val="10"/>
        <rFont val="宋体"/>
        <charset val="134"/>
      </rPr>
      <t>、</t>
    </r>
  </si>
  <si>
    <t>填表人可通过“资产评估申报表索引目录”来选择要查看或修改的科目，通过“返回索引页”按钮可返回“选择目录”</t>
  </si>
  <si>
    <r>
      <rPr>
        <b/>
        <sz val="10"/>
        <rFont val="Times New Roman"/>
        <charset val="134"/>
      </rPr>
      <t>7</t>
    </r>
    <r>
      <rPr>
        <b/>
        <sz val="10"/>
        <rFont val="宋体"/>
        <charset val="134"/>
      </rPr>
      <t>、</t>
    </r>
  </si>
  <si>
    <t>填表人可通过点击各汇总表中的“科目名称”进入各明细表，再通过点击各工作表左上角的“返回”来返回上一级汇总表。</t>
  </si>
  <si>
    <t>注：</t>
  </si>
  <si>
    <t>除以上要求企业填写的或按具体情况评估人员另作要求填写的栏目或项外，企业不应对此套表的其它部分</t>
  </si>
  <si>
    <t>作任何修改变动，谢谢合作！</t>
  </si>
  <si>
    <t>核心提示：不适用的工作表可以隐藏，但不可删除！</t>
  </si>
  <si>
    <t>工作表标签请勿更改！</t>
  </si>
  <si>
    <t>如有疑问请与我公司项目组或我公司现场人员联系</t>
  </si>
  <si>
    <t>公司电话：010-66553366  传真：010-66553380</t>
  </si>
  <si>
    <t>企业填写以下内容:</t>
  </si>
  <si>
    <t>金额单位：人民币元</t>
  </si>
  <si>
    <r>
      <rPr>
        <b/>
        <sz val="10"/>
        <rFont val="宋体"/>
        <charset val="134"/>
      </rPr>
      <t>资产占有单位名称</t>
    </r>
    <r>
      <rPr>
        <b/>
        <sz val="10"/>
        <rFont val="Times New Roman"/>
        <charset val="134"/>
      </rPr>
      <t>:</t>
    </r>
  </si>
  <si>
    <t>中文</t>
  </si>
  <si>
    <t>法定代表人</t>
  </si>
  <si>
    <t>手机</t>
  </si>
  <si>
    <t>英文</t>
  </si>
  <si>
    <t>法定地址</t>
  </si>
  <si>
    <t>邮政编码</t>
  </si>
  <si>
    <t>总经理</t>
  </si>
  <si>
    <t>办公地址</t>
  </si>
  <si>
    <t>财务负责人</t>
  </si>
  <si>
    <t>办公电话</t>
  </si>
  <si>
    <t>传真</t>
  </si>
  <si>
    <t>E-mail</t>
  </si>
  <si>
    <t>项目联系人</t>
  </si>
  <si>
    <t>经营范围</t>
  </si>
  <si>
    <t>注册日期</t>
  </si>
  <si>
    <t>经营期限</t>
  </si>
  <si>
    <t>经济性质</t>
  </si>
  <si>
    <t>总资产额</t>
  </si>
  <si>
    <t>营业收入</t>
  </si>
  <si>
    <t>主管工商机关</t>
  </si>
  <si>
    <t>营业执照号码</t>
  </si>
  <si>
    <t>所属行业</t>
  </si>
  <si>
    <t>净资产额</t>
  </si>
  <si>
    <t>税后利润</t>
  </si>
  <si>
    <t>主管税务机关</t>
  </si>
  <si>
    <t>批准机关及证书号码</t>
  </si>
  <si>
    <t>开业日期</t>
  </si>
  <si>
    <t>休假日</t>
  </si>
  <si>
    <t>财务结账日</t>
  </si>
  <si>
    <t>执行会计制度</t>
  </si>
  <si>
    <t>前五名投资者（股东）名称</t>
  </si>
  <si>
    <t>注册资本</t>
  </si>
  <si>
    <t>实收资本</t>
  </si>
  <si>
    <t>金额</t>
  </si>
  <si>
    <t>出资比例</t>
  </si>
  <si>
    <t>合计</t>
  </si>
  <si>
    <t>主要长期投资单位（或异地分支机构）名称</t>
  </si>
  <si>
    <t>地址</t>
  </si>
  <si>
    <t>注册资金</t>
  </si>
  <si>
    <t>持股比例</t>
  </si>
  <si>
    <t>核算方式</t>
  </si>
  <si>
    <t>前注册会计师审计结论</t>
  </si>
  <si>
    <t>前评估情况</t>
  </si>
  <si>
    <t>评估机构填写以下内容:</t>
  </si>
  <si>
    <t>委托项目</t>
  </si>
  <si>
    <t>类别</t>
  </si>
  <si>
    <t>项目编号</t>
  </si>
  <si>
    <t>作业日期</t>
  </si>
  <si>
    <t>目的</t>
  </si>
  <si>
    <t>报告编号</t>
  </si>
  <si>
    <r>
      <rPr>
        <b/>
        <sz val="10"/>
        <rFont val="宋体"/>
        <charset val="134"/>
      </rPr>
      <t>填表日期</t>
    </r>
  </si>
  <si>
    <t>范围</t>
  </si>
  <si>
    <t>法定代表人：</t>
  </si>
  <si>
    <t>评估机构：</t>
  </si>
  <si>
    <t>北京中瑞诚资产评估有限公司</t>
  </si>
  <si>
    <t>签字注册资产评估师：</t>
  </si>
  <si>
    <t>设备</t>
  </si>
  <si>
    <t>房屋</t>
  </si>
  <si>
    <r>
      <rPr>
        <b/>
        <sz val="10"/>
        <rFont val="宋体"/>
        <charset val="134"/>
      </rPr>
      <t>资产占有单位填表人</t>
    </r>
    <r>
      <rPr>
        <b/>
        <sz val="10"/>
        <rFont val="Times New Roman"/>
        <charset val="134"/>
      </rPr>
      <t>:</t>
    </r>
  </si>
  <si>
    <r>
      <rPr>
        <b/>
        <sz val="10"/>
        <rFont val="宋体"/>
        <charset val="134"/>
      </rPr>
      <t>评估人员</t>
    </r>
    <r>
      <rPr>
        <b/>
        <sz val="10"/>
        <rFont val="Times New Roman"/>
        <charset val="134"/>
      </rPr>
      <t>:</t>
    </r>
  </si>
  <si>
    <t>资产</t>
  </si>
  <si>
    <t>序号</t>
  </si>
  <si>
    <t>期初数</t>
  </si>
  <si>
    <t>期末数</t>
  </si>
  <si>
    <t>备注</t>
  </si>
  <si>
    <t>负债及所有者权益</t>
  </si>
  <si>
    <t>流动资产：</t>
  </si>
  <si>
    <t>流动负债：</t>
  </si>
  <si>
    <t>应收票据及应收账款</t>
  </si>
  <si>
    <t>应付票据及应付账款</t>
  </si>
  <si>
    <t>预付款项</t>
  </si>
  <si>
    <t>预收款项</t>
  </si>
  <si>
    <t>一年内到期的非流动资产</t>
  </si>
  <si>
    <t>持有待售负债</t>
  </si>
  <si>
    <t>一年内到期的非流动负债</t>
  </si>
  <si>
    <t>流动资产合计</t>
  </si>
  <si>
    <t>非流动资产：</t>
  </si>
  <si>
    <t>流动负债合计</t>
  </si>
  <si>
    <t>非流动负债：</t>
  </si>
  <si>
    <t>非流动负债合计</t>
  </si>
  <si>
    <t>负债合计</t>
  </si>
  <si>
    <t>所有者权益（或股东权益）：</t>
  </si>
  <si>
    <t>实收资本（或股本）</t>
  </si>
  <si>
    <t>其他权益工具</t>
  </si>
  <si>
    <t xml:space="preserve">  其中：优先股</t>
  </si>
  <si>
    <t xml:space="preserve">        永续债</t>
  </si>
  <si>
    <t>资本公积</t>
  </si>
  <si>
    <t>减：库存股</t>
  </si>
  <si>
    <t>非流动资产合计</t>
  </si>
  <si>
    <t>其他综合收益</t>
  </si>
  <si>
    <t>专项储备</t>
  </si>
  <si>
    <t>盈余公积</t>
  </si>
  <si>
    <t>未分配利润</t>
  </si>
  <si>
    <t>所有者权益（或股东权益）合计</t>
  </si>
  <si>
    <t>资产总计</t>
  </si>
  <si>
    <t>负债及所有者权益（或股东权益）总计</t>
  </si>
  <si>
    <r>
      <rPr>
        <sz val="10"/>
        <rFont val="宋体"/>
        <charset val="134"/>
      </rPr>
      <t>填表人：</t>
    </r>
    <r>
      <rPr>
        <sz val="10"/>
        <rFont val="Times New Roman"/>
        <charset val="134"/>
      </rPr>
      <t xml:space="preserve"> </t>
    </r>
  </si>
  <si>
    <t>财务主管：</t>
  </si>
  <si>
    <t>负责人：</t>
  </si>
  <si>
    <t>与总资产相差</t>
  </si>
  <si>
    <t>科目</t>
  </si>
  <si>
    <r>
      <rPr>
        <u/>
        <sz val="8"/>
        <color rgb="FF800080"/>
        <rFont val="宋体"/>
        <charset val="134"/>
      </rPr>
      <t>返回索引页</t>
    </r>
  </si>
  <si>
    <r>
      <rPr>
        <u/>
        <sz val="8"/>
        <color rgb="FF800080"/>
        <rFont val="宋体"/>
        <charset val="134"/>
      </rPr>
      <t>返回</t>
    </r>
  </si>
  <si>
    <r>
      <rPr>
        <sz val="18"/>
        <rFont val="黑体"/>
        <charset val="134"/>
      </rPr>
      <t>流动资产评估汇总表</t>
    </r>
  </si>
  <si>
    <r>
      <rPr>
        <sz val="10"/>
        <rFont val="宋体"/>
        <charset val="134"/>
      </rPr>
      <t>表</t>
    </r>
    <r>
      <rPr>
        <sz val="10"/>
        <rFont val="Times New Roman"/>
        <charset val="134"/>
      </rPr>
      <t>3</t>
    </r>
  </si>
  <si>
    <t>编号</t>
  </si>
  <si>
    <t>科目名称</t>
  </si>
  <si>
    <t>审计前账面值</t>
  </si>
  <si>
    <t>账面价值</t>
  </si>
  <si>
    <t>评估价值</t>
  </si>
  <si>
    <r>
      <rPr>
        <b/>
        <sz val="10"/>
        <color indexed="8"/>
        <rFont val="宋体"/>
        <charset val="134"/>
      </rPr>
      <t>增减值</t>
    </r>
  </si>
  <si>
    <r>
      <rPr>
        <b/>
        <sz val="10"/>
        <color indexed="8"/>
        <rFont val="Times New Roman"/>
        <charset val="134"/>
      </rPr>
      <t>增值率</t>
    </r>
    <r>
      <rPr>
        <b/>
        <sz val="10"/>
        <rFont val="Times New Roman"/>
        <charset val="134"/>
      </rPr>
      <t>%</t>
    </r>
  </si>
  <si>
    <t>3-1</t>
  </si>
  <si>
    <t>存款</t>
  </si>
  <si>
    <t>他币）</t>
  </si>
  <si>
    <t>3-2</t>
  </si>
  <si>
    <t>3-3</t>
  </si>
  <si>
    <t>3-4</t>
  </si>
  <si>
    <r>
      <rPr>
        <sz val="10"/>
        <color indexed="8"/>
        <rFont val="宋体"/>
        <charset val="134"/>
      </rPr>
      <t>应收票据余额</t>
    </r>
  </si>
  <si>
    <r>
      <rPr>
        <sz val="10"/>
        <color indexed="8"/>
        <rFont val="Times New Roman"/>
        <charset val="134"/>
      </rPr>
      <t xml:space="preserve">  </t>
    </r>
    <r>
      <rPr>
        <sz val="10"/>
        <color indexed="8"/>
        <rFont val="宋体"/>
        <charset val="134"/>
      </rPr>
      <t>减：坏账准备</t>
    </r>
  </si>
  <si>
    <r>
      <rPr>
        <sz val="10"/>
        <color indexed="8"/>
        <rFont val="宋体"/>
        <charset val="134"/>
      </rPr>
      <t>应收票据</t>
    </r>
  </si>
  <si>
    <t>3-5</t>
  </si>
  <si>
    <r>
      <rPr>
        <sz val="10"/>
        <color indexed="8"/>
        <rFont val="宋体"/>
        <charset val="134"/>
      </rPr>
      <t>应收账款余额</t>
    </r>
  </si>
  <si>
    <r>
      <rPr>
        <sz val="10"/>
        <color indexed="8"/>
        <rFont val="宋体"/>
        <charset val="134"/>
      </rPr>
      <t>应收账款</t>
    </r>
  </si>
  <si>
    <t>3-6</t>
  </si>
  <si>
    <r>
      <rPr>
        <sz val="10"/>
        <color indexed="8"/>
        <rFont val="宋体"/>
        <charset val="134"/>
      </rPr>
      <t>预付账款余额</t>
    </r>
  </si>
  <si>
    <r>
      <rPr>
        <sz val="10"/>
        <color indexed="8"/>
        <rFont val="宋体"/>
        <charset val="134"/>
      </rPr>
      <t>预付账款</t>
    </r>
  </si>
  <si>
    <t>3-7</t>
  </si>
  <si>
    <r>
      <rPr>
        <sz val="10"/>
        <color indexed="8"/>
        <rFont val="宋体"/>
        <charset val="134"/>
      </rPr>
      <t>其他应收款余额</t>
    </r>
  </si>
  <si>
    <r>
      <rPr>
        <sz val="10"/>
        <color indexed="8"/>
        <rFont val="宋体"/>
        <charset val="134"/>
      </rPr>
      <t>其他应收款</t>
    </r>
  </si>
  <si>
    <t>3-8</t>
  </si>
  <si>
    <r>
      <rPr>
        <sz val="10"/>
        <color indexed="8"/>
        <rFont val="宋体"/>
        <charset val="134"/>
      </rPr>
      <t>存货余额</t>
    </r>
  </si>
  <si>
    <r>
      <rPr>
        <sz val="10"/>
        <color indexed="8"/>
        <rFont val="Times New Roman"/>
        <charset val="134"/>
      </rPr>
      <t xml:space="preserve">  </t>
    </r>
    <r>
      <rPr>
        <sz val="10"/>
        <color indexed="8"/>
        <rFont val="宋体"/>
        <charset val="134"/>
      </rPr>
      <t>减：存货跌价准备</t>
    </r>
  </si>
  <si>
    <r>
      <rPr>
        <sz val="10"/>
        <color indexed="8"/>
        <rFont val="宋体"/>
        <charset val="134"/>
      </rPr>
      <t>存货</t>
    </r>
  </si>
  <si>
    <t>3-9</t>
  </si>
  <si>
    <r>
      <rPr>
        <sz val="10"/>
        <color indexed="8"/>
        <rFont val="宋体"/>
        <charset val="134"/>
      </rPr>
      <t>合同资产余额</t>
    </r>
  </si>
  <si>
    <r>
      <rPr>
        <sz val="10"/>
        <color rgb="FF000000"/>
        <rFont val="Times New Roman"/>
        <charset val="134"/>
      </rPr>
      <t xml:space="preserve">    </t>
    </r>
    <r>
      <rPr>
        <sz val="10"/>
        <color rgb="FF000000"/>
        <rFont val="宋体"/>
        <charset val="134"/>
      </rPr>
      <t>减：坏账准备</t>
    </r>
  </si>
  <si>
    <t>3-10</t>
  </si>
  <si>
    <t>3-11</t>
  </si>
  <si>
    <t>3-12</t>
  </si>
  <si>
    <r>
      <rPr>
        <b/>
        <sz val="10"/>
        <color indexed="8"/>
        <rFont val="宋体"/>
        <charset val="134"/>
      </rPr>
      <t>流动资产余额合计</t>
    </r>
  </si>
  <si>
    <r>
      <rPr>
        <sz val="10"/>
        <color indexed="8"/>
        <rFont val="宋体"/>
        <charset val="134"/>
      </rPr>
      <t>减：减值准备</t>
    </r>
  </si>
  <si>
    <r>
      <rPr>
        <b/>
        <sz val="10"/>
        <color indexed="8"/>
        <rFont val="宋体"/>
        <charset val="134"/>
      </rPr>
      <t>流动资产净值合计</t>
    </r>
  </si>
  <si>
    <t>共 1 页 第 1 页</t>
  </si>
  <si>
    <r>
      <rPr>
        <u/>
        <sz val="8"/>
        <color indexed="12"/>
        <rFont val="宋体"/>
        <charset val="134"/>
      </rPr>
      <t>返回</t>
    </r>
  </si>
  <si>
    <r>
      <rPr>
        <sz val="18"/>
        <rFont val="黑体"/>
        <charset val="134"/>
      </rPr>
      <t>货币资金评估汇总表</t>
    </r>
  </si>
  <si>
    <r>
      <rPr>
        <sz val="10"/>
        <rFont val="宋体"/>
        <charset val="134"/>
      </rPr>
      <t>表</t>
    </r>
    <r>
      <rPr>
        <sz val="10"/>
        <rFont val="Times New Roman"/>
        <charset val="134"/>
      </rPr>
      <t>3-1</t>
    </r>
  </si>
  <si>
    <t>3-1-1</t>
  </si>
  <si>
    <r>
      <rPr>
        <sz val="10"/>
        <color indexed="8"/>
        <rFont val="宋体"/>
        <charset val="134"/>
      </rPr>
      <t>现金</t>
    </r>
  </si>
  <si>
    <t>3-1-2</t>
  </si>
  <si>
    <r>
      <rPr>
        <sz val="10"/>
        <color indexed="8"/>
        <rFont val="宋体"/>
        <charset val="134"/>
      </rPr>
      <t>银行存款</t>
    </r>
  </si>
  <si>
    <t>3-1-3</t>
  </si>
  <si>
    <r>
      <rPr>
        <sz val="10"/>
        <color indexed="8"/>
        <rFont val="宋体"/>
        <charset val="134"/>
      </rPr>
      <t>其他货币资金</t>
    </r>
  </si>
  <si>
    <r>
      <rPr>
        <b/>
        <sz val="10"/>
        <color indexed="8"/>
        <rFont val="宋体"/>
        <charset val="134"/>
      </rPr>
      <t>货币资金合计</t>
    </r>
  </si>
  <si>
    <r>
      <rPr>
        <u/>
        <sz val="8"/>
        <color indexed="12"/>
        <rFont val="宋体"/>
        <charset val="134"/>
      </rPr>
      <t>返回索引页</t>
    </r>
  </si>
  <si>
    <r>
      <rPr>
        <sz val="18"/>
        <rFont val="黑体"/>
        <charset val="134"/>
      </rPr>
      <t>货币资金</t>
    </r>
    <r>
      <rPr>
        <sz val="18"/>
        <rFont val="Times New Roman"/>
        <charset val="134"/>
      </rPr>
      <t>—</t>
    </r>
    <r>
      <rPr>
        <sz val="18"/>
        <rFont val="黑体"/>
        <charset val="134"/>
      </rPr>
      <t>现金评估明细表</t>
    </r>
  </si>
  <si>
    <r>
      <rPr>
        <sz val="10"/>
        <rFont val="宋体"/>
        <charset val="134"/>
      </rPr>
      <t>表</t>
    </r>
    <r>
      <rPr>
        <sz val="10"/>
        <rFont val="Times New Roman"/>
        <charset val="134"/>
      </rPr>
      <t>3-1-1</t>
    </r>
  </si>
  <si>
    <r>
      <rPr>
        <sz val="10"/>
        <rFont val="宋体"/>
        <charset val="134"/>
      </rPr>
      <t>金额单位：人民币元</t>
    </r>
  </si>
  <si>
    <r>
      <rPr>
        <b/>
        <sz val="10"/>
        <rFont val="宋体"/>
        <charset val="134"/>
      </rPr>
      <t>序号</t>
    </r>
  </si>
  <si>
    <r>
      <rPr>
        <b/>
        <sz val="10"/>
        <rFont val="宋体"/>
        <charset val="134"/>
      </rPr>
      <t>存放部门（单位</t>
    </r>
    <r>
      <rPr>
        <b/>
        <sz val="10"/>
        <rFont val="Times New Roman"/>
        <charset val="134"/>
      </rPr>
      <t>)</t>
    </r>
  </si>
  <si>
    <r>
      <rPr>
        <b/>
        <sz val="10"/>
        <rFont val="宋体"/>
        <charset val="134"/>
      </rPr>
      <t>币种</t>
    </r>
  </si>
  <si>
    <r>
      <rPr>
        <b/>
        <sz val="10"/>
        <rFont val="宋体"/>
        <charset val="134"/>
      </rPr>
      <t>外币账面金额</t>
    </r>
  </si>
  <si>
    <r>
      <rPr>
        <b/>
        <sz val="10"/>
        <rFont val="宋体"/>
        <charset val="134"/>
      </rPr>
      <t>评估基准日汇率</t>
    </r>
  </si>
  <si>
    <r>
      <rPr>
        <b/>
        <sz val="10"/>
        <rFont val="宋体"/>
        <charset val="134"/>
      </rPr>
      <t>审计前账面值</t>
    </r>
  </si>
  <si>
    <r>
      <rPr>
        <b/>
        <sz val="10"/>
        <rFont val="宋体"/>
        <charset val="134"/>
      </rPr>
      <t>账面价值</t>
    </r>
  </si>
  <si>
    <r>
      <rPr>
        <b/>
        <sz val="10"/>
        <rFont val="宋体"/>
        <charset val="134"/>
      </rPr>
      <t>评估价值</t>
    </r>
  </si>
  <si>
    <r>
      <rPr>
        <b/>
        <sz val="10"/>
        <rFont val="宋体"/>
        <charset val="134"/>
      </rPr>
      <t>增减值</t>
    </r>
  </si>
  <si>
    <r>
      <rPr>
        <b/>
        <sz val="10"/>
        <rFont val="宋体"/>
        <charset val="134"/>
      </rPr>
      <t>增值率</t>
    </r>
    <r>
      <rPr>
        <b/>
        <sz val="10"/>
        <rFont val="Times New Roman"/>
        <charset val="134"/>
      </rPr>
      <t>%</t>
    </r>
  </si>
  <si>
    <r>
      <rPr>
        <b/>
        <sz val="10"/>
        <rFont val="宋体"/>
        <charset val="134"/>
      </rPr>
      <t>备注</t>
    </r>
  </si>
  <si>
    <r>
      <rPr>
        <b/>
        <sz val="10"/>
        <rFont val="宋体"/>
        <charset val="134"/>
      </rPr>
      <t>合</t>
    </r>
    <r>
      <rPr>
        <b/>
        <sz val="10"/>
        <rFont val="Times New Roman"/>
        <charset val="134"/>
      </rPr>
      <t xml:space="preserve">         </t>
    </r>
    <r>
      <rPr>
        <b/>
        <sz val="10"/>
        <rFont val="宋体"/>
        <charset val="134"/>
      </rPr>
      <t>计</t>
    </r>
  </si>
  <si>
    <r>
      <rPr>
        <sz val="18"/>
        <rFont val="黑体"/>
        <charset val="134"/>
      </rPr>
      <t>货币资金</t>
    </r>
    <r>
      <rPr>
        <sz val="18"/>
        <rFont val="Times New Roman"/>
        <charset val="134"/>
      </rPr>
      <t>—</t>
    </r>
    <r>
      <rPr>
        <sz val="18"/>
        <rFont val="黑体"/>
        <charset val="134"/>
      </rPr>
      <t>银行存款评估明细表</t>
    </r>
  </si>
  <si>
    <r>
      <rPr>
        <sz val="10"/>
        <rFont val="宋体"/>
        <charset val="134"/>
      </rPr>
      <t>表</t>
    </r>
    <r>
      <rPr>
        <sz val="10"/>
        <rFont val="Times New Roman"/>
        <charset val="134"/>
      </rPr>
      <t>3-1-2</t>
    </r>
  </si>
  <si>
    <t>核查信息</t>
  </si>
  <si>
    <r>
      <rPr>
        <b/>
        <sz val="10"/>
        <rFont val="宋体"/>
        <charset val="134"/>
      </rPr>
      <t>开户银行</t>
    </r>
  </si>
  <si>
    <r>
      <rPr>
        <b/>
        <sz val="10"/>
        <rFont val="宋体"/>
        <charset val="134"/>
      </rPr>
      <t>账号</t>
    </r>
  </si>
  <si>
    <t>是否关联方</t>
  </si>
  <si>
    <t>函证与对账单</t>
  </si>
  <si>
    <t>余额调节表</t>
  </si>
  <si>
    <t xml:space="preserve"> </t>
  </si>
  <si>
    <r>
      <rPr>
        <sz val="18"/>
        <rFont val="黑体"/>
        <charset val="134"/>
      </rPr>
      <t>货币资金</t>
    </r>
    <r>
      <rPr>
        <sz val="18"/>
        <rFont val="Times New Roman"/>
        <charset val="134"/>
      </rPr>
      <t>—</t>
    </r>
    <r>
      <rPr>
        <sz val="18"/>
        <rFont val="黑体"/>
        <charset val="134"/>
      </rPr>
      <t>其他货币资金评估明细表</t>
    </r>
  </si>
  <si>
    <r>
      <rPr>
        <sz val="10"/>
        <rFont val="宋体"/>
        <charset val="134"/>
      </rPr>
      <t>表</t>
    </r>
    <r>
      <rPr>
        <sz val="10"/>
        <rFont val="Times New Roman"/>
        <charset val="134"/>
      </rPr>
      <t>3-1-3</t>
    </r>
  </si>
  <si>
    <r>
      <rPr>
        <b/>
        <sz val="10"/>
        <rFont val="宋体"/>
        <charset val="134"/>
      </rPr>
      <t>名称及内容</t>
    </r>
  </si>
  <si>
    <r>
      <rPr>
        <b/>
        <sz val="10"/>
        <rFont val="宋体"/>
        <charset val="134"/>
      </rPr>
      <t>用途</t>
    </r>
  </si>
  <si>
    <t>函证情况</t>
  </si>
  <si>
    <r>
      <rPr>
        <sz val="18"/>
        <rFont val="黑体"/>
        <charset val="134"/>
      </rPr>
      <t>交易性金融资产评估汇总表</t>
    </r>
  </si>
  <si>
    <r>
      <rPr>
        <sz val="10"/>
        <rFont val="宋体"/>
        <charset val="134"/>
      </rPr>
      <t>表</t>
    </r>
    <r>
      <rPr>
        <sz val="10"/>
        <rFont val="Times New Roman"/>
        <charset val="134"/>
      </rPr>
      <t>3-2</t>
    </r>
  </si>
  <si>
    <t>增值率%</t>
  </si>
  <si>
    <t>3-2-1</t>
  </si>
  <si>
    <t>交易性金融资产-股票投资</t>
  </si>
  <si>
    <t>3-2-2</t>
  </si>
  <si>
    <t>交易性金融资产-债券投资</t>
  </si>
  <si>
    <t>3-2-3</t>
  </si>
  <si>
    <t>交易性金融资产-基金投资</t>
  </si>
  <si>
    <t>3-2-4</t>
  </si>
  <si>
    <t>交易性金融资产-其他投资</t>
  </si>
  <si>
    <t>交易性金融资产合计</t>
  </si>
  <si>
    <r>
      <rPr>
        <sz val="18"/>
        <rFont val="黑体"/>
        <charset val="134"/>
      </rPr>
      <t>交易性金融资产</t>
    </r>
    <r>
      <rPr>
        <sz val="18"/>
        <rFont val="Times New Roman"/>
        <charset val="134"/>
      </rPr>
      <t>—</t>
    </r>
    <r>
      <rPr>
        <sz val="18"/>
        <rFont val="黑体"/>
        <charset val="134"/>
      </rPr>
      <t>股票投资评估明细表</t>
    </r>
  </si>
  <si>
    <r>
      <rPr>
        <sz val="10"/>
        <rFont val="宋体"/>
        <charset val="134"/>
      </rPr>
      <t>表</t>
    </r>
    <r>
      <rPr>
        <sz val="10"/>
        <rFont val="Times New Roman"/>
        <charset val="134"/>
      </rPr>
      <t>3-2-1</t>
    </r>
  </si>
  <si>
    <r>
      <rPr>
        <b/>
        <sz val="10"/>
        <rFont val="宋体"/>
        <charset val="134"/>
      </rPr>
      <t>被投资单位名称</t>
    </r>
  </si>
  <si>
    <r>
      <rPr>
        <b/>
        <sz val="10"/>
        <rFont val="宋体"/>
        <charset val="134"/>
      </rPr>
      <t>股票名称</t>
    </r>
  </si>
  <si>
    <r>
      <rPr>
        <b/>
        <sz val="10"/>
        <rFont val="宋体"/>
        <charset val="134"/>
      </rPr>
      <t>投资日期</t>
    </r>
  </si>
  <si>
    <r>
      <rPr>
        <b/>
        <sz val="10"/>
        <rFont val="宋体"/>
        <charset val="134"/>
      </rPr>
      <t>持股数量</t>
    </r>
  </si>
  <si>
    <r>
      <rPr>
        <b/>
        <sz val="10"/>
        <rFont val="宋体"/>
        <charset val="134"/>
      </rPr>
      <t>成本</t>
    </r>
  </si>
  <si>
    <r>
      <rPr>
        <b/>
        <sz val="10"/>
        <rFont val="宋体"/>
        <charset val="134"/>
      </rPr>
      <t>基准日收盘价</t>
    </r>
    <r>
      <rPr>
        <b/>
        <sz val="10"/>
        <rFont val="Times New Roman"/>
        <charset val="134"/>
      </rPr>
      <t xml:space="preserve"> </t>
    </r>
    <r>
      <rPr>
        <b/>
        <sz val="10"/>
        <rFont val="宋体"/>
        <charset val="134"/>
      </rPr>
      <t>元</t>
    </r>
    <r>
      <rPr>
        <b/>
        <sz val="10"/>
        <rFont val="Times New Roman"/>
        <charset val="134"/>
      </rPr>
      <t>/</t>
    </r>
    <r>
      <rPr>
        <b/>
        <sz val="10"/>
        <rFont val="宋体"/>
        <charset val="134"/>
      </rPr>
      <t>股</t>
    </r>
  </si>
  <si>
    <t>替代程序</t>
  </si>
  <si>
    <r>
      <rPr>
        <b/>
        <sz val="10"/>
        <rFont val="宋体"/>
        <charset val="134"/>
      </rPr>
      <t>合</t>
    </r>
    <r>
      <rPr>
        <b/>
        <sz val="10"/>
        <rFont val="Times New Roman"/>
        <charset val="134"/>
      </rPr>
      <t xml:space="preserve">          </t>
    </r>
    <r>
      <rPr>
        <b/>
        <sz val="10"/>
        <rFont val="宋体"/>
        <charset val="134"/>
      </rPr>
      <t>计</t>
    </r>
  </si>
  <si>
    <t>返回</t>
  </si>
  <si>
    <r>
      <rPr>
        <sz val="18"/>
        <rFont val="黑体"/>
        <charset val="134"/>
      </rPr>
      <t>交易性金融资产</t>
    </r>
    <r>
      <rPr>
        <sz val="18"/>
        <rFont val="Times New Roman"/>
        <charset val="134"/>
      </rPr>
      <t>—</t>
    </r>
    <r>
      <rPr>
        <sz val="18"/>
        <rFont val="黑体"/>
        <charset val="134"/>
      </rPr>
      <t>债券投资评估明细表</t>
    </r>
  </si>
  <si>
    <r>
      <rPr>
        <sz val="10"/>
        <rFont val="宋体"/>
        <charset val="134"/>
      </rPr>
      <t>表</t>
    </r>
    <r>
      <rPr>
        <sz val="10"/>
        <rFont val="Times New Roman"/>
        <charset val="134"/>
      </rPr>
      <t>3-2-2</t>
    </r>
  </si>
  <si>
    <r>
      <rPr>
        <b/>
        <sz val="10"/>
        <rFont val="宋体"/>
        <charset val="134"/>
      </rPr>
      <t>债券名称</t>
    </r>
  </si>
  <si>
    <r>
      <rPr>
        <b/>
        <sz val="10"/>
        <rFont val="宋体"/>
        <charset val="134"/>
      </rPr>
      <t>发行日期</t>
    </r>
  </si>
  <si>
    <r>
      <rPr>
        <b/>
        <sz val="10"/>
        <rFont val="宋体"/>
        <charset val="134"/>
      </rPr>
      <t>票面利率</t>
    </r>
    <r>
      <rPr>
        <b/>
        <sz val="10"/>
        <rFont val="Times New Roman"/>
        <charset val="134"/>
      </rPr>
      <t>%</t>
    </r>
  </si>
  <si>
    <r>
      <rPr>
        <sz val="18"/>
        <rFont val="黑体"/>
        <charset val="134"/>
      </rPr>
      <t>交易性金融资产</t>
    </r>
    <r>
      <rPr>
        <sz val="18"/>
        <rFont val="Times New Roman"/>
        <charset val="134"/>
      </rPr>
      <t>—</t>
    </r>
    <r>
      <rPr>
        <sz val="18"/>
        <rFont val="黑体"/>
        <charset val="134"/>
      </rPr>
      <t>基金投资评估明细表</t>
    </r>
  </si>
  <si>
    <r>
      <rPr>
        <sz val="10"/>
        <rFont val="宋体"/>
        <charset val="134"/>
      </rPr>
      <t>表</t>
    </r>
    <r>
      <rPr>
        <sz val="10"/>
        <rFont val="Times New Roman"/>
        <charset val="134"/>
      </rPr>
      <t>3-2-3</t>
    </r>
  </si>
  <si>
    <r>
      <rPr>
        <b/>
        <sz val="10"/>
        <rFont val="宋体"/>
        <charset val="134"/>
      </rPr>
      <t>基金发行单位</t>
    </r>
  </si>
  <si>
    <r>
      <rPr>
        <b/>
        <sz val="10"/>
        <rFont val="宋体"/>
        <charset val="134"/>
      </rPr>
      <t>基金名称</t>
    </r>
  </si>
  <si>
    <r>
      <rPr>
        <b/>
        <sz val="10"/>
        <rFont val="宋体"/>
        <charset val="134"/>
      </rPr>
      <t>基金类型</t>
    </r>
  </si>
  <si>
    <r>
      <rPr>
        <b/>
        <sz val="10"/>
        <rFont val="宋体"/>
        <charset val="134"/>
      </rPr>
      <t>基准日净值</t>
    </r>
    <r>
      <rPr>
        <b/>
        <sz val="10"/>
        <rFont val="Times New Roman"/>
        <charset val="134"/>
      </rPr>
      <t>/</t>
    </r>
    <r>
      <rPr>
        <b/>
        <sz val="10"/>
        <rFont val="宋体"/>
        <charset val="134"/>
      </rPr>
      <t>份</t>
    </r>
  </si>
  <si>
    <r>
      <rPr>
        <sz val="18"/>
        <rFont val="黑体"/>
        <charset val="134"/>
      </rPr>
      <t>交易性金融资产</t>
    </r>
    <r>
      <rPr>
        <sz val="18"/>
        <rFont val="Times New Roman"/>
        <charset val="134"/>
      </rPr>
      <t>—</t>
    </r>
    <r>
      <rPr>
        <sz val="18"/>
        <rFont val="黑体"/>
        <charset val="134"/>
      </rPr>
      <t>其他投资评估明细表</t>
    </r>
  </si>
  <si>
    <r>
      <rPr>
        <sz val="10"/>
        <rFont val="宋体"/>
        <charset val="134"/>
      </rPr>
      <t>表</t>
    </r>
    <r>
      <rPr>
        <sz val="10"/>
        <rFont val="Times New Roman"/>
        <charset val="134"/>
      </rPr>
      <t>3-2-4</t>
    </r>
  </si>
  <si>
    <r>
      <rPr>
        <b/>
        <sz val="10"/>
        <rFont val="宋体"/>
        <charset val="134"/>
      </rPr>
      <t>投资内容</t>
    </r>
  </si>
  <si>
    <r>
      <rPr>
        <b/>
        <sz val="10"/>
        <rFont val="宋体"/>
        <charset val="134"/>
      </rPr>
      <t>购买日期</t>
    </r>
  </si>
  <si>
    <r>
      <rPr>
        <b/>
        <sz val="10"/>
        <rFont val="宋体"/>
        <charset val="134"/>
      </rPr>
      <t>投资类型</t>
    </r>
  </si>
  <si>
    <r>
      <rPr>
        <b/>
        <sz val="10"/>
        <rFont val="宋体"/>
        <charset val="134"/>
      </rPr>
      <t>投资数量</t>
    </r>
  </si>
  <si>
    <r>
      <rPr>
        <sz val="18"/>
        <rFont val="黑体"/>
        <charset val="134"/>
      </rPr>
      <t>衍生金融资产评估明细表</t>
    </r>
  </si>
  <si>
    <r>
      <rPr>
        <sz val="10"/>
        <rFont val="宋体"/>
        <charset val="134"/>
      </rPr>
      <t>表</t>
    </r>
    <r>
      <rPr>
        <sz val="10"/>
        <rFont val="Times New Roman"/>
        <charset val="134"/>
      </rPr>
      <t>3-3</t>
    </r>
  </si>
  <si>
    <r>
      <rPr>
        <sz val="18"/>
        <rFont val="黑体"/>
        <charset val="134"/>
      </rPr>
      <t>应收票据评估明细表</t>
    </r>
  </si>
  <si>
    <r>
      <rPr>
        <sz val="10"/>
        <rFont val="宋体"/>
        <charset val="134"/>
      </rPr>
      <t>表</t>
    </r>
    <r>
      <rPr>
        <sz val="10"/>
        <rFont val="Times New Roman"/>
        <charset val="134"/>
      </rPr>
      <t>3-4</t>
    </r>
  </si>
  <si>
    <r>
      <rPr>
        <b/>
        <sz val="10"/>
        <rFont val="宋体"/>
        <charset val="134"/>
      </rPr>
      <t>户名（结算对象</t>
    </r>
    <r>
      <rPr>
        <b/>
        <sz val="10"/>
        <rFont val="Times New Roman"/>
        <charset val="134"/>
      </rPr>
      <t>)</t>
    </r>
  </si>
  <si>
    <r>
      <rPr>
        <b/>
        <sz val="10"/>
        <rFont val="宋体"/>
        <charset val="134"/>
      </rPr>
      <t>出票日期</t>
    </r>
  </si>
  <si>
    <r>
      <rPr>
        <b/>
        <sz val="10"/>
        <rFont val="宋体"/>
        <charset val="134"/>
      </rPr>
      <t>到期日期</t>
    </r>
  </si>
  <si>
    <t>函证</t>
  </si>
  <si>
    <r>
      <rPr>
        <b/>
        <sz val="10"/>
        <rFont val="宋体"/>
        <charset val="134"/>
      </rPr>
      <t>账面余额合计</t>
    </r>
  </si>
  <si>
    <r>
      <rPr>
        <sz val="10"/>
        <rFont val="宋体"/>
        <charset val="134"/>
      </rPr>
      <t>减：坏账准备</t>
    </r>
  </si>
  <si>
    <r>
      <rPr>
        <sz val="10"/>
        <rFont val="宋体"/>
        <charset val="134"/>
      </rPr>
      <t>减：预计风险损失</t>
    </r>
  </si>
  <si>
    <r>
      <rPr>
        <b/>
        <sz val="10"/>
        <rFont val="宋体"/>
        <charset val="134"/>
      </rPr>
      <t>账面净值合计</t>
    </r>
  </si>
  <si>
    <r>
      <rPr>
        <u/>
        <sz val="8"/>
        <color rgb="FF800080"/>
        <rFont val="宋体"/>
        <charset val="134"/>
      </rPr>
      <t>返回</t>
    </r>
    <r>
      <rPr>
        <u/>
        <sz val="8"/>
        <color rgb="FF800080"/>
        <rFont val="Times New Roman"/>
        <charset val="134"/>
      </rPr>
      <t xml:space="preserve"> </t>
    </r>
  </si>
  <si>
    <r>
      <rPr>
        <sz val="18"/>
        <rFont val="黑体"/>
        <charset val="134"/>
      </rPr>
      <t>应收账款评估明细表</t>
    </r>
  </si>
  <si>
    <r>
      <rPr>
        <sz val="10"/>
        <rFont val="宋体"/>
        <charset val="134"/>
      </rPr>
      <t>表</t>
    </r>
    <r>
      <rPr>
        <sz val="10"/>
        <rFont val="Times New Roman"/>
        <charset val="134"/>
      </rPr>
      <t>3-5</t>
    </r>
  </si>
  <si>
    <r>
      <rPr>
        <b/>
        <sz val="10"/>
        <rFont val="宋体"/>
        <charset val="134"/>
      </rPr>
      <t>欠款单位名称（结算对象</t>
    </r>
    <r>
      <rPr>
        <b/>
        <sz val="10"/>
        <rFont val="Times New Roman"/>
        <charset val="134"/>
      </rPr>
      <t>)</t>
    </r>
  </si>
  <si>
    <r>
      <rPr>
        <b/>
        <sz val="10"/>
        <rFont val="宋体"/>
        <charset val="134"/>
      </rPr>
      <t>业务内容</t>
    </r>
  </si>
  <si>
    <r>
      <rPr>
        <b/>
        <sz val="10"/>
        <rFont val="宋体"/>
        <charset val="134"/>
      </rPr>
      <t>发生日期</t>
    </r>
  </si>
  <si>
    <r>
      <rPr>
        <b/>
        <sz val="10"/>
        <rFont val="宋体"/>
        <charset val="134"/>
      </rPr>
      <t>账龄</t>
    </r>
  </si>
  <si>
    <r>
      <rPr>
        <b/>
        <sz val="10"/>
        <rFont val="宋体"/>
        <charset val="134"/>
      </rPr>
      <t>是否内部往来</t>
    </r>
  </si>
  <si>
    <r>
      <rPr>
        <b/>
        <sz val="10"/>
        <rFont val="Times New Roman"/>
        <charset val="134"/>
      </rPr>
      <t>1</t>
    </r>
    <r>
      <rPr>
        <b/>
        <sz val="10"/>
        <rFont val="宋体"/>
        <charset val="134"/>
      </rPr>
      <t>年以内金额</t>
    </r>
  </si>
  <si>
    <r>
      <rPr>
        <b/>
        <sz val="10"/>
        <rFont val="Times New Roman"/>
        <charset val="134"/>
      </rPr>
      <t>1~2</t>
    </r>
    <r>
      <rPr>
        <b/>
        <sz val="10"/>
        <rFont val="宋体"/>
        <charset val="134"/>
      </rPr>
      <t>年金额</t>
    </r>
  </si>
  <si>
    <r>
      <rPr>
        <b/>
        <sz val="10"/>
        <rFont val="Times New Roman"/>
        <charset val="134"/>
      </rPr>
      <t>2~3</t>
    </r>
    <r>
      <rPr>
        <b/>
        <sz val="10"/>
        <rFont val="宋体"/>
        <charset val="134"/>
      </rPr>
      <t>年金额</t>
    </r>
  </si>
  <si>
    <r>
      <rPr>
        <b/>
        <sz val="10"/>
        <rFont val="Times New Roman"/>
        <charset val="134"/>
      </rPr>
      <t>3~4</t>
    </r>
    <r>
      <rPr>
        <b/>
        <sz val="10"/>
        <rFont val="宋体"/>
        <charset val="134"/>
      </rPr>
      <t>年金额</t>
    </r>
  </si>
  <si>
    <r>
      <rPr>
        <b/>
        <sz val="10"/>
        <rFont val="Times New Roman"/>
        <charset val="134"/>
      </rPr>
      <t>4~5</t>
    </r>
    <r>
      <rPr>
        <b/>
        <sz val="10"/>
        <rFont val="宋体"/>
        <charset val="134"/>
      </rPr>
      <t>年金额</t>
    </r>
  </si>
  <si>
    <r>
      <rPr>
        <b/>
        <sz val="10"/>
        <rFont val="Times New Roman"/>
        <charset val="134"/>
      </rPr>
      <t>5</t>
    </r>
    <r>
      <rPr>
        <b/>
        <sz val="10"/>
        <rFont val="宋体"/>
        <charset val="134"/>
      </rPr>
      <t>年以上金额</t>
    </r>
  </si>
  <si>
    <r>
      <rPr>
        <b/>
        <sz val="10"/>
        <rFont val="宋体"/>
        <charset val="134"/>
      </rPr>
      <t>账龄总数与账面价值差异</t>
    </r>
    <r>
      <rPr>
        <b/>
        <sz val="10"/>
        <rFont val="Times New Roman"/>
        <charset val="134"/>
      </rPr>
      <t>(</t>
    </r>
    <r>
      <rPr>
        <b/>
        <sz val="10"/>
        <rFont val="宋体"/>
        <charset val="134"/>
      </rPr>
      <t>应等于</t>
    </r>
    <r>
      <rPr>
        <b/>
        <sz val="10"/>
        <rFont val="Times New Roman"/>
        <charset val="134"/>
      </rPr>
      <t>0)</t>
    </r>
  </si>
  <si>
    <t>计提坏账准备</t>
  </si>
  <si>
    <t>预计风险损失</t>
  </si>
  <si>
    <r>
      <rPr>
        <b/>
        <sz val="10"/>
        <rFont val="Times New Roman"/>
        <charset val="134"/>
      </rPr>
      <t>“</t>
    </r>
    <r>
      <rPr>
        <b/>
        <sz val="10"/>
        <rFont val="宋体"/>
        <charset val="134"/>
      </rPr>
      <t>备注</t>
    </r>
    <r>
      <rPr>
        <b/>
        <sz val="10"/>
        <rFont val="Times New Roman"/>
        <charset val="134"/>
      </rPr>
      <t>”</t>
    </r>
    <r>
      <rPr>
        <b/>
        <sz val="10"/>
        <rFont val="宋体"/>
        <charset val="134"/>
      </rPr>
      <t>栏填写方法：</t>
    </r>
  </si>
  <si>
    <r>
      <rPr>
        <sz val="10"/>
        <rFont val="Times New Roman"/>
        <charset val="134"/>
      </rPr>
      <t>1.</t>
    </r>
    <r>
      <rPr>
        <sz val="10"/>
        <rFont val="宋体"/>
        <charset val="134"/>
      </rPr>
      <t>涉诉款项应在备注中标明</t>
    </r>
    <r>
      <rPr>
        <sz val="10"/>
        <rFont val="Times New Roman"/>
        <charset val="134"/>
      </rPr>
      <t>“</t>
    </r>
    <r>
      <rPr>
        <sz val="10"/>
        <rFont val="宋体"/>
        <charset val="134"/>
      </rPr>
      <t>涉诉</t>
    </r>
    <r>
      <rPr>
        <sz val="10"/>
        <rFont val="Times New Roman"/>
        <charset val="134"/>
      </rPr>
      <t>”</t>
    </r>
  </si>
  <si>
    <r>
      <rPr>
        <sz val="10"/>
        <rFont val="Times New Roman"/>
        <charset val="134"/>
      </rPr>
      <t>2.</t>
    </r>
    <r>
      <rPr>
        <sz val="10"/>
        <rFont val="宋体"/>
        <charset val="134"/>
      </rPr>
      <t>评估基准日后已部分或全部收回款项的，应注明日期及金额，如</t>
    </r>
    <r>
      <rPr>
        <sz val="10"/>
        <rFont val="Times New Roman"/>
        <charset val="134"/>
      </rPr>
      <t>“2017</t>
    </r>
    <r>
      <rPr>
        <sz val="10"/>
        <rFont val="宋体"/>
        <charset val="134"/>
      </rPr>
      <t>年</t>
    </r>
    <r>
      <rPr>
        <sz val="10"/>
        <rFont val="Times New Roman"/>
        <charset val="134"/>
      </rPr>
      <t>12</t>
    </r>
    <r>
      <rPr>
        <sz val="10"/>
        <rFont val="宋体"/>
        <charset val="134"/>
      </rPr>
      <t>月</t>
    </r>
    <r>
      <rPr>
        <sz val="10"/>
        <rFont val="Times New Roman"/>
        <charset val="134"/>
      </rPr>
      <t>12</t>
    </r>
    <r>
      <rPr>
        <sz val="10"/>
        <rFont val="宋体"/>
        <charset val="134"/>
      </rPr>
      <t>日收回</t>
    </r>
    <r>
      <rPr>
        <sz val="10"/>
        <rFont val="Times New Roman"/>
        <charset val="134"/>
      </rPr>
      <t>10,000.00</t>
    </r>
    <r>
      <rPr>
        <sz val="10"/>
        <rFont val="宋体"/>
        <charset val="134"/>
      </rPr>
      <t>元</t>
    </r>
    <r>
      <rPr>
        <sz val="10"/>
        <rFont val="Times New Roman"/>
        <charset val="134"/>
      </rPr>
      <t>”</t>
    </r>
  </si>
  <si>
    <r>
      <rPr>
        <sz val="10"/>
        <rFont val="Times New Roman"/>
        <charset val="134"/>
      </rPr>
      <t>3.</t>
    </r>
    <r>
      <rPr>
        <sz val="10"/>
        <rFont val="宋体"/>
        <charset val="134"/>
      </rPr>
      <t>被评估单位认为其他应说明的事项</t>
    </r>
  </si>
  <si>
    <r>
      <rPr>
        <sz val="18"/>
        <rFont val="黑体"/>
        <charset val="134"/>
      </rPr>
      <t>预付账款评估明细表</t>
    </r>
  </si>
  <si>
    <r>
      <rPr>
        <sz val="10"/>
        <rFont val="宋体"/>
        <charset val="134"/>
      </rPr>
      <t>表</t>
    </r>
    <r>
      <rPr>
        <sz val="10"/>
        <rFont val="Times New Roman"/>
        <charset val="134"/>
      </rPr>
      <t>3-6</t>
    </r>
  </si>
  <si>
    <r>
      <rPr>
        <b/>
        <sz val="10"/>
        <rFont val="宋体"/>
        <charset val="134"/>
      </rPr>
      <t>收款单位名称（结算对象</t>
    </r>
    <r>
      <rPr>
        <b/>
        <sz val="10"/>
        <rFont val="Times New Roman"/>
        <charset val="134"/>
      </rPr>
      <t>)</t>
    </r>
  </si>
  <si>
    <r>
      <rPr>
        <sz val="18"/>
        <rFont val="黑体"/>
        <charset val="134"/>
      </rPr>
      <t>其他应收款评估汇总表</t>
    </r>
  </si>
  <si>
    <r>
      <rPr>
        <sz val="10"/>
        <rFont val="宋体"/>
        <charset val="134"/>
      </rPr>
      <t>表</t>
    </r>
    <r>
      <rPr>
        <sz val="10"/>
        <rFont val="Times New Roman"/>
        <charset val="134"/>
      </rPr>
      <t>3-7</t>
    </r>
  </si>
  <si>
    <t>增值额</t>
  </si>
  <si>
    <t>3-7-1</t>
  </si>
  <si>
    <t>3-7-2</t>
  </si>
  <si>
    <r>
      <rPr>
        <sz val="10"/>
        <color indexed="8"/>
        <rFont val="宋体"/>
        <charset val="134"/>
      </rPr>
      <t>其他应收</t>
    </r>
    <r>
      <rPr>
        <sz val="10"/>
        <color indexed="8"/>
        <rFont val="Times New Roman"/>
        <charset val="134"/>
      </rPr>
      <t>-</t>
    </r>
    <r>
      <rPr>
        <sz val="10"/>
        <color indexed="8"/>
        <rFont val="宋体"/>
        <charset val="134"/>
      </rPr>
      <t>利息余额</t>
    </r>
  </si>
  <si>
    <r>
      <rPr>
        <sz val="10"/>
        <color indexed="8"/>
        <rFont val="宋体"/>
        <charset val="134"/>
      </rPr>
      <t>其他应收</t>
    </r>
    <r>
      <rPr>
        <sz val="10"/>
        <color indexed="8"/>
        <rFont val="Times New Roman"/>
        <charset val="134"/>
      </rPr>
      <t>-</t>
    </r>
    <r>
      <rPr>
        <sz val="10"/>
        <color indexed="8"/>
        <rFont val="宋体"/>
        <charset val="134"/>
      </rPr>
      <t>利息</t>
    </r>
  </si>
  <si>
    <t>3-7-3</t>
  </si>
  <si>
    <r>
      <rPr>
        <sz val="10"/>
        <color indexed="8"/>
        <rFont val="宋体"/>
        <charset val="134"/>
      </rPr>
      <t>其他应收</t>
    </r>
    <r>
      <rPr>
        <sz val="10"/>
        <color indexed="8"/>
        <rFont val="Times New Roman"/>
        <charset val="134"/>
      </rPr>
      <t>-</t>
    </r>
    <r>
      <rPr>
        <sz val="10"/>
        <color indexed="8"/>
        <rFont val="宋体"/>
        <charset val="134"/>
      </rPr>
      <t>股利余额</t>
    </r>
  </si>
  <si>
    <r>
      <rPr>
        <sz val="10"/>
        <color indexed="8"/>
        <rFont val="宋体"/>
        <charset val="134"/>
      </rPr>
      <t>其他应收</t>
    </r>
    <r>
      <rPr>
        <sz val="10"/>
        <color indexed="8"/>
        <rFont val="Times New Roman"/>
        <charset val="134"/>
      </rPr>
      <t>-</t>
    </r>
    <r>
      <rPr>
        <sz val="10"/>
        <color indexed="8"/>
        <rFont val="宋体"/>
        <charset val="134"/>
      </rPr>
      <t>股利</t>
    </r>
  </si>
  <si>
    <r>
      <rPr>
        <b/>
        <sz val="10"/>
        <rFont val="宋体"/>
        <charset val="134"/>
      </rPr>
      <t>其他应收款余额合计</t>
    </r>
  </si>
  <si>
    <r>
      <rPr>
        <sz val="10"/>
        <rFont val="宋体"/>
        <charset val="134"/>
      </rPr>
      <t>减：减值准备</t>
    </r>
  </si>
  <si>
    <r>
      <rPr>
        <b/>
        <sz val="10"/>
        <rFont val="宋体"/>
        <charset val="134"/>
      </rPr>
      <t>其他应收款净值合计</t>
    </r>
  </si>
  <si>
    <r>
      <rPr>
        <sz val="18"/>
        <rFont val="黑体"/>
        <charset val="134"/>
      </rPr>
      <t>其他应收款评估明细表</t>
    </r>
  </si>
  <si>
    <r>
      <rPr>
        <sz val="10"/>
        <rFont val="宋体"/>
        <charset val="134"/>
      </rPr>
      <t>表</t>
    </r>
    <r>
      <rPr>
        <sz val="10"/>
        <rFont val="Times New Roman"/>
        <charset val="134"/>
      </rPr>
      <t>3-7-1</t>
    </r>
  </si>
  <si>
    <r>
      <rPr>
        <b/>
        <sz val="10"/>
        <rFont val="宋体"/>
        <charset val="134"/>
      </rPr>
      <t>欠款单位（人）名称（结算对象</t>
    </r>
    <r>
      <rPr>
        <b/>
        <sz val="10"/>
        <rFont val="Times New Roman"/>
        <charset val="134"/>
      </rPr>
      <t>)</t>
    </r>
  </si>
  <si>
    <t>3.被评估单位认为其他应说明的事项</t>
  </si>
  <si>
    <r>
      <rPr>
        <sz val="18"/>
        <rFont val="黑体"/>
        <charset val="134"/>
      </rPr>
      <t>其他应收款</t>
    </r>
    <r>
      <rPr>
        <sz val="18"/>
        <rFont val="Times New Roman"/>
        <charset val="134"/>
      </rPr>
      <t>—</t>
    </r>
    <r>
      <rPr>
        <sz val="18"/>
        <rFont val="黑体"/>
        <charset val="134"/>
      </rPr>
      <t>应收利息评估明细表</t>
    </r>
  </si>
  <si>
    <r>
      <rPr>
        <sz val="10"/>
        <rFont val="宋体"/>
        <charset val="134"/>
      </rPr>
      <t>表</t>
    </r>
    <r>
      <rPr>
        <sz val="10"/>
        <rFont val="Times New Roman"/>
        <charset val="134"/>
      </rPr>
      <t>3-7-2</t>
    </r>
  </si>
  <si>
    <r>
      <rPr>
        <b/>
        <sz val="10"/>
        <rFont val="宋体"/>
        <charset val="134"/>
      </rPr>
      <t>本金</t>
    </r>
  </si>
  <si>
    <r>
      <rPr>
        <b/>
        <sz val="10"/>
        <rFont val="宋体"/>
        <charset val="134"/>
      </rPr>
      <t>利息所属期间</t>
    </r>
  </si>
  <si>
    <r>
      <rPr>
        <b/>
        <sz val="10"/>
        <rFont val="宋体"/>
        <charset val="134"/>
      </rPr>
      <t>利息率</t>
    </r>
    <r>
      <rPr>
        <b/>
        <sz val="10"/>
        <rFont val="Times New Roman"/>
        <charset val="134"/>
      </rPr>
      <t>%</t>
    </r>
  </si>
  <si>
    <r>
      <rPr>
        <sz val="18"/>
        <rFont val="黑体"/>
        <charset val="134"/>
      </rPr>
      <t>其他应收款</t>
    </r>
    <r>
      <rPr>
        <sz val="18"/>
        <rFont val="Times New Roman"/>
        <charset val="134"/>
      </rPr>
      <t>—</t>
    </r>
    <r>
      <rPr>
        <sz val="18"/>
        <rFont val="黑体"/>
        <charset val="134"/>
      </rPr>
      <t>应收股利评估明细表</t>
    </r>
  </si>
  <si>
    <r>
      <rPr>
        <sz val="10"/>
        <rFont val="宋体"/>
        <charset val="134"/>
      </rPr>
      <t>表</t>
    </r>
    <r>
      <rPr>
        <sz val="10"/>
        <rFont val="Times New Roman"/>
        <charset val="134"/>
      </rPr>
      <t>3-7-3</t>
    </r>
  </si>
  <si>
    <r>
      <rPr>
        <b/>
        <sz val="10"/>
        <rFont val="宋体"/>
        <charset val="134"/>
      </rPr>
      <t>股利所属期间</t>
    </r>
  </si>
  <si>
    <r>
      <rPr>
        <sz val="18"/>
        <rFont val="黑体"/>
        <charset val="134"/>
      </rPr>
      <t>存货评估汇总表</t>
    </r>
  </si>
  <si>
    <r>
      <rPr>
        <sz val="10"/>
        <rFont val="宋体"/>
        <charset val="134"/>
      </rPr>
      <t>表</t>
    </r>
    <r>
      <rPr>
        <sz val="10"/>
        <rFont val="Times New Roman"/>
        <charset val="134"/>
      </rPr>
      <t>3-8</t>
    </r>
  </si>
  <si>
    <t>增减值</t>
  </si>
  <si>
    <t>3-8-1</t>
  </si>
  <si>
    <r>
      <rPr>
        <sz val="10"/>
        <rFont val="宋体"/>
        <charset val="134"/>
      </rPr>
      <t>材料采购（在途物资）余额</t>
    </r>
  </si>
  <si>
    <r>
      <rPr>
        <sz val="10"/>
        <rFont val="宋体"/>
        <charset val="134"/>
      </rPr>
      <t>减：跌价准备</t>
    </r>
  </si>
  <si>
    <t>3-8-2</t>
  </si>
  <si>
    <r>
      <rPr>
        <sz val="10"/>
        <rFont val="宋体"/>
        <charset val="134"/>
      </rPr>
      <t>原材料余额</t>
    </r>
  </si>
  <si>
    <t>3-8-3</t>
  </si>
  <si>
    <r>
      <rPr>
        <sz val="10"/>
        <rFont val="宋体"/>
        <charset val="134"/>
      </rPr>
      <t>在库周转材料余额</t>
    </r>
  </si>
  <si>
    <r>
      <rPr>
        <sz val="10"/>
        <rFont val="宋体"/>
        <charset val="134"/>
      </rPr>
      <t>在库周转材料</t>
    </r>
  </si>
  <si>
    <t>3-8-4</t>
  </si>
  <si>
    <r>
      <rPr>
        <sz val="10"/>
        <rFont val="宋体"/>
        <charset val="134"/>
      </rPr>
      <t>委托加工物资余额</t>
    </r>
  </si>
  <si>
    <r>
      <rPr>
        <sz val="10"/>
        <rFont val="宋体"/>
        <charset val="134"/>
      </rPr>
      <t>委托加工物资</t>
    </r>
  </si>
  <si>
    <t>3-8-5</t>
  </si>
  <si>
    <r>
      <rPr>
        <sz val="10"/>
        <rFont val="宋体"/>
        <charset val="134"/>
      </rPr>
      <t>产成品（库存商品）余额</t>
    </r>
  </si>
  <si>
    <t>3-8-6</t>
  </si>
  <si>
    <r>
      <rPr>
        <sz val="10"/>
        <rFont val="宋体"/>
        <charset val="134"/>
      </rPr>
      <t>在产品（自制半成品）余额</t>
    </r>
  </si>
  <si>
    <t>3-8-7</t>
  </si>
  <si>
    <r>
      <rPr>
        <sz val="10"/>
        <rFont val="宋体"/>
        <charset val="134"/>
      </rPr>
      <t>发出商品余额</t>
    </r>
  </si>
  <si>
    <t>3-8-8</t>
  </si>
  <si>
    <r>
      <rPr>
        <sz val="10"/>
        <rFont val="宋体"/>
        <charset val="134"/>
      </rPr>
      <t>在用周转材料余额</t>
    </r>
  </si>
  <si>
    <r>
      <rPr>
        <b/>
        <sz val="10"/>
        <rFont val="宋体"/>
        <charset val="134"/>
      </rPr>
      <t>存货余额合计</t>
    </r>
  </si>
  <si>
    <r>
      <rPr>
        <b/>
        <sz val="10"/>
        <rFont val="宋体"/>
        <charset val="134"/>
      </rPr>
      <t>存货净值合计</t>
    </r>
  </si>
  <si>
    <r>
      <rPr>
        <sz val="18"/>
        <rFont val="黑体"/>
        <charset val="134"/>
      </rPr>
      <t>存货</t>
    </r>
    <r>
      <rPr>
        <sz val="18"/>
        <rFont val="Times New Roman"/>
        <charset val="134"/>
      </rPr>
      <t>—</t>
    </r>
    <r>
      <rPr>
        <sz val="18"/>
        <rFont val="黑体"/>
        <charset val="134"/>
      </rPr>
      <t>材料采购（在途物资）评估明细表</t>
    </r>
  </si>
  <si>
    <r>
      <rPr>
        <sz val="10"/>
        <rFont val="宋体"/>
        <charset val="134"/>
      </rPr>
      <t>表</t>
    </r>
    <r>
      <rPr>
        <sz val="10"/>
        <rFont val="Times New Roman"/>
        <charset val="134"/>
      </rPr>
      <t>3-8-1</t>
    </r>
  </si>
  <si>
    <r>
      <rPr>
        <b/>
        <sz val="10"/>
        <rFont val="宋体"/>
        <charset val="134"/>
      </rPr>
      <t>名称</t>
    </r>
  </si>
  <si>
    <r>
      <rPr>
        <b/>
        <sz val="10"/>
        <rFont val="宋体"/>
        <charset val="134"/>
      </rPr>
      <t>规格型号</t>
    </r>
  </si>
  <si>
    <r>
      <rPr>
        <b/>
        <sz val="10"/>
        <rFont val="宋体"/>
        <charset val="134"/>
      </rPr>
      <t>计量单位</t>
    </r>
  </si>
  <si>
    <r>
      <rPr>
        <b/>
        <sz val="10"/>
        <rFont val="宋体"/>
        <charset val="134"/>
      </rPr>
      <t>数量</t>
    </r>
  </si>
  <si>
    <r>
      <rPr>
        <b/>
        <sz val="10"/>
        <rFont val="宋体"/>
        <charset val="134"/>
      </rPr>
      <t>单价</t>
    </r>
  </si>
  <si>
    <r>
      <rPr>
        <b/>
        <sz val="10"/>
        <rFont val="宋体"/>
        <charset val="134"/>
      </rPr>
      <t>金额</t>
    </r>
  </si>
  <si>
    <r>
      <rPr>
        <b/>
        <sz val="10"/>
        <rFont val="宋体"/>
        <charset val="134"/>
      </rPr>
      <t>实际数量</t>
    </r>
  </si>
  <si>
    <r>
      <rPr>
        <b/>
        <sz val="10"/>
        <rFont val="宋体"/>
        <charset val="134"/>
      </rPr>
      <t>评估单价</t>
    </r>
  </si>
  <si>
    <t>不含税最低价</t>
  </si>
  <si>
    <t>不含税最高价</t>
  </si>
  <si>
    <r>
      <rPr>
        <sz val="18"/>
        <rFont val="黑体"/>
        <charset val="134"/>
      </rPr>
      <t>存货</t>
    </r>
    <r>
      <rPr>
        <sz val="18"/>
        <rFont val="Times New Roman"/>
        <charset val="134"/>
      </rPr>
      <t>—</t>
    </r>
    <r>
      <rPr>
        <sz val="18"/>
        <rFont val="黑体"/>
        <charset val="134"/>
      </rPr>
      <t>原材料评估明细表</t>
    </r>
  </si>
  <si>
    <r>
      <rPr>
        <sz val="10"/>
        <rFont val="宋体"/>
        <charset val="134"/>
      </rPr>
      <t>废铁价格（元</t>
    </r>
    <r>
      <rPr>
        <sz val="10"/>
        <rFont val="Times New Roman"/>
        <charset val="134"/>
      </rPr>
      <t>/KG</t>
    </r>
    <r>
      <rPr>
        <sz val="10"/>
        <rFont val="宋体"/>
        <charset val="134"/>
      </rPr>
      <t>）</t>
    </r>
  </si>
  <si>
    <r>
      <rPr>
        <sz val="10"/>
        <rFont val="宋体"/>
        <charset val="134"/>
      </rPr>
      <t>废钢（中废）价格（元</t>
    </r>
    <r>
      <rPr>
        <sz val="10"/>
        <rFont val="Times New Roman"/>
        <charset val="134"/>
      </rPr>
      <t>/KG</t>
    </r>
    <r>
      <rPr>
        <sz val="10"/>
        <rFont val="宋体"/>
        <charset val="134"/>
      </rPr>
      <t>）</t>
    </r>
  </si>
  <si>
    <r>
      <rPr>
        <sz val="10"/>
        <rFont val="宋体"/>
        <charset val="134"/>
      </rPr>
      <t>废钢（重废）价格（元</t>
    </r>
    <r>
      <rPr>
        <sz val="10"/>
        <rFont val="Times New Roman"/>
        <charset val="134"/>
      </rPr>
      <t>/KG</t>
    </r>
    <r>
      <rPr>
        <sz val="10"/>
        <rFont val="宋体"/>
        <charset val="134"/>
      </rPr>
      <t>）</t>
    </r>
  </si>
  <si>
    <r>
      <rPr>
        <sz val="10"/>
        <rFont val="宋体"/>
        <charset val="134"/>
      </rPr>
      <t>马达铁价格（元</t>
    </r>
    <r>
      <rPr>
        <sz val="10"/>
        <rFont val="Times New Roman"/>
        <charset val="134"/>
      </rPr>
      <t>/KG</t>
    </r>
    <r>
      <rPr>
        <sz val="10"/>
        <rFont val="宋体"/>
        <charset val="134"/>
      </rPr>
      <t>）</t>
    </r>
  </si>
  <si>
    <r>
      <rPr>
        <sz val="10"/>
        <rFont val="宋体"/>
        <charset val="134"/>
      </rPr>
      <t>马达铜价格（元</t>
    </r>
    <r>
      <rPr>
        <sz val="10"/>
        <rFont val="Times New Roman"/>
        <charset val="134"/>
      </rPr>
      <t>/KG</t>
    </r>
    <r>
      <rPr>
        <sz val="10"/>
        <rFont val="宋体"/>
        <charset val="134"/>
      </rPr>
      <t>）</t>
    </r>
  </si>
  <si>
    <r>
      <rPr>
        <sz val="10"/>
        <rFont val="宋体"/>
        <charset val="134"/>
      </rPr>
      <t>表</t>
    </r>
    <r>
      <rPr>
        <sz val="10"/>
        <rFont val="Times New Roman"/>
        <charset val="134"/>
      </rPr>
      <t>3-8-2</t>
    </r>
  </si>
  <si>
    <t>含税均价</t>
  </si>
  <si>
    <r>
      <rPr>
        <b/>
        <sz val="10"/>
        <rFont val="宋体"/>
        <charset val="134"/>
      </rPr>
      <t>库龄</t>
    </r>
  </si>
  <si>
    <r>
      <rPr>
        <b/>
        <sz val="10"/>
        <rFont val="宋体"/>
        <charset val="134"/>
      </rPr>
      <t>存放地点</t>
    </r>
  </si>
  <si>
    <t>主材</t>
  </si>
  <si>
    <t>单个重量（KG）</t>
  </si>
  <si>
    <r>
      <rPr>
        <b/>
        <sz val="10"/>
        <rFont val="宋体"/>
        <charset val="134"/>
      </rPr>
      <t>（月）</t>
    </r>
  </si>
  <si>
    <r>
      <rPr>
        <sz val="18"/>
        <rFont val="黑体"/>
        <charset val="134"/>
      </rPr>
      <t>存货</t>
    </r>
    <r>
      <rPr>
        <sz val="18"/>
        <rFont val="Times New Roman"/>
        <charset val="134"/>
      </rPr>
      <t>—</t>
    </r>
    <r>
      <rPr>
        <sz val="18"/>
        <rFont val="黑体"/>
        <charset val="134"/>
      </rPr>
      <t>在库周转材料评估明细表</t>
    </r>
  </si>
  <si>
    <r>
      <rPr>
        <sz val="10"/>
        <rFont val="宋体"/>
        <charset val="134"/>
      </rPr>
      <t>表</t>
    </r>
    <r>
      <rPr>
        <sz val="10"/>
        <rFont val="Times New Roman"/>
        <charset val="134"/>
      </rPr>
      <t>3-8-3</t>
    </r>
  </si>
  <si>
    <r>
      <rPr>
        <sz val="18"/>
        <rFont val="黑体"/>
        <charset val="134"/>
      </rPr>
      <t>存货</t>
    </r>
    <r>
      <rPr>
        <sz val="18"/>
        <rFont val="Times New Roman"/>
        <charset val="134"/>
      </rPr>
      <t>—</t>
    </r>
    <r>
      <rPr>
        <sz val="18"/>
        <rFont val="黑体"/>
        <charset val="134"/>
      </rPr>
      <t>委托加工物资评估明细表</t>
    </r>
  </si>
  <si>
    <r>
      <rPr>
        <sz val="10"/>
        <rFont val="宋体"/>
        <charset val="134"/>
      </rPr>
      <t>表</t>
    </r>
    <r>
      <rPr>
        <sz val="10"/>
        <rFont val="Times New Roman"/>
        <charset val="134"/>
      </rPr>
      <t>3-8-4</t>
    </r>
  </si>
  <si>
    <r>
      <rPr>
        <b/>
        <sz val="10"/>
        <rFont val="宋体"/>
        <charset val="134"/>
      </rPr>
      <t>加工单位名称</t>
    </r>
  </si>
  <si>
    <r>
      <rPr>
        <sz val="18"/>
        <rFont val="黑体"/>
        <charset val="134"/>
      </rPr>
      <t>存货</t>
    </r>
    <r>
      <rPr>
        <sz val="18"/>
        <rFont val="Times New Roman"/>
        <charset val="134"/>
      </rPr>
      <t>—</t>
    </r>
    <r>
      <rPr>
        <sz val="18"/>
        <rFont val="黑体"/>
        <charset val="134"/>
      </rPr>
      <t>产成品（库存商品、开发产品、农产品）评估明细表</t>
    </r>
  </si>
  <si>
    <r>
      <rPr>
        <sz val="10"/>
        <rFont val="宋体"/>
        <charset val="134"/>
      </rPr>
      <t>表</t>
    </r>
    <r>
      <rPr>
        <sz val="10"/>
        <rFont val="Times New Roman"/>
        <charset val="134"/>
      </rPr>
      <t>3-8-5</t>
    </r>
  </si>
  <si>
    <t>存放地点</t>
  </si>
  <si>
    <t>销售状态</t>
  </si>
  <si>
    <t>库存状态</t>
  </si>
  <si>
    <t>实际数量</t>
  </si>
  <si>
    <r>
      <rPr>
        <sz val="10"/>
        <rFont val="宋体"/>
        <charset val="134"/>
      </rPr>
      <t>注</t>
    </r>
    <r>
      <rPr>
        <sz val="10"/>
        <rFont val="Times New Roman"/>
        <charset val="134"/>
      </rPr>
      <t>1</t>
    </r>
    <r>
      <rPr>
        <sz val="10"/>
        <rFont val="宋体"/>
        <charset val="134"/>
      </rPr>
      <t>：</t>
    </r>
  </si>
  <si>
    <r>
      <rPr>
        <sz val="10"/>
        <rFont val="Times New Roman"/>
        <charset val="134"/>
      </rPr>
      <t>1</t>
    </r>
    <r>
      <rPr>
        <sz val="10"/>
        <rFont val="宋体"/>
        <charset val="134"/>
      </rPr>
      <t>）正常，无需填写；</t>
    </r>
    <r>
      <rPr>
        <sz val="10"/>
        <rFont val="Times New Roman"/>
        <charset val="134"/>
      </rPr>
      <t>2</t>
    </r>
    <r>
      <rPr>
        <sz val="10"/>
        <rFont val="宋体"/>
        <charset val="134"/>
      </rPr>
      <t>）残次，填</t>
    </r>
    <r>
      <rPr>
        <sz val="10"/>
        <rFont val="Times New Roman"/>
        <charset val="134"/>
      </rPr>
      <t>“A”</t>
    </r>
    <r>
      <rPr>
        <sz val="10"/>
        <rFont val="宋体"/>
        <charset val="134"/>
      </rPr>
      <t>；</t>
    </r>
    <r>
      <rPr>
        <sz val="10"/>
        <rFont val="Times New Roman"/>
        <charset val="134"/>
      </rPr>
      <t>3</t>
    </r>
    <r>
      <rPr>
        <sz val="10"/>
        <rFont val="宋体"/>
        <charset val="134"/>
      </rPr>
      <t>）变质，填</t>
    </r>
    <r>
      <rPr>
        <sz val="10"/>
        <rFont val="Times New Roman"/>
        <charset val="134"/>
      </rPr>
      <t>“B”</t>
    </r>
    <r>
      <rPr>
        <sz val="10"/>
        <rFont val="宋体"/>
        <charset val="134"/>
      </rPr>
      <t>；</t>
    </r>
    <r>
      <rPr>
        <sz val="10"/>
        <rFont val="Times New Roman"/>
        <charset val="134"/>
      </rPr>
      <t>4</t>
    </r>
    <r>
      <rPr>
        <sz val="10"/>
        <rFont val="宋体"/>
        <charset val="134"/>
      </rPr>
      <t>）毁损，填</t>
    </r>
    <r>
      <rPr>
        <sz val="10"/>
        <rFont val="Times New Roman"/>
        <charset val="134"/>
      </rPr>
      <t>“C”</t>
    </r>
    <r>
      <rPr>
        <sz val="10"/>
        <rFont val="宋体"/>
        <charset val="134"/>
      </rPr>
      <t>；</t>
    </r>
    <r>
      <rPr>
        <sz val="10"/>
        <rFont val="Times New Roman"/>
        <charset val="134"/>
      </rPr>
      <t>5</t>
    </r>
    <r>
      <rPr>
        <sz val="10"/>
        <rFont val="宋体"/>
        <charset val="134"/>
      </rPr>
      <t>）滞销，填</t>
    </r>
    <r>
      <rPr>
        <sz val="10"/>
        <rFont val="Times New Roman"/>
        <charset val="134"/>
      </rPr>
      <t>“E”</t>
    </r>
    <r>
      <rPr>
        <sz val="10"/>
        <rFont val="宋体"/>
        <charset val="134"/>
      </rPr>
      <t>；</t>
    </r>
  </si>
  <si>
    <r>
      <rPr>
        <sz val="10"/>
        <rFont val="Times New Roman"/>
        <charset val="134"/>
      </rPr>
      <t>6</t>
    </r>
    <r>
      <rPr>
        <sz val="10"/>
        <rFont val="宋体"/>
        <charset val="134"/>
      </rPr>
      <t>）积压，填</t>
    </r>
    <r>
      <rPr>
        <sz val="10"/>
        <rFont val="Times New Roman"/>
        <charset val="134"/>
      </rPr>
      <t>“D”</t>
    </r>
    <r>
      <rPr>
        <sz val="10"/>
        <rFont val="宋体"/>
        <charset val="134"/>
      </rPr>
      <t>并在备注中填写已积压时间</t>
    </r>
    <r>
      <rPr>
        <sz val="10"/>
        <rFont val="Times New Roman"/>
        <charset val="134"/>
      </rPr>
      <t>“1</t>
    </r>
    <r>
      <rPr>
        <sz val="10"/>
        <rFont val="宋体"/>
        <charset val="134"/>
      </rPr>
      <t>年以内</t>
    </r>
    <r>
      <rPr>
        <sz val="10"/>
        <rFont val="Times New Roman"/>
        <charset val="134"/>
      </rPr>
      <t>”</t>
    </r>
    <r>
      <rPr>
        <sz val="10"/>
        <rFont val="宋体"/>
        <charset val="134"/>
      </rPr>
      <t>、</t>
    </r>
    <r>
      <rPr>
        <sz val="10"/>
        <rFont val="Times New Roman"/>
        <charset val="134"/>
      </rPr>
      <t>“1~2</t>
    </r>
    <r>
      <rPr>
        <sz val="10"/>
        <rFont val="宋体"/>
        <charset val="134"/>
      </rPr>
      <t>年</t>
    </r>
    <r>
      <rPr>
        <sz val="10"/>
        <rFont val="Times New Roman"/>
        <charset val="134"/>
      </rPr>
      <t>”</t>
    </r>
    <r>
      <rPr>
        <sz val="10"/>
        <rFont val="宋体"/>
        <charset val="134"/>
      </rPr>
      <t>、</t>
    </r>
    <r>
      <rPr>
        <sz val="10"/>
        <rFont val="Times New Roman"/>
        <charset val="134"/>
      </rPr>
      <t>“2~3</t>
    </r>
    <r>
      <rPr>
        <sz val="10"/>
        <rFont val="宋体"/>
        <charset val="134"/>
      </rPr>
      <t>年</t>
    </r>
    <r>
      <rPr>
        <sz val="10"/>
        <rFont val="Times New Roman"/>
        <charset val="134"/>
      </rPr>
      <t>”</t>
    </r>
    <r>
      <rPr>
        <sz val="10"/>
        <rFont val="宋体"/>
        <charset val="134"/>
      </rPr>
      <t>、</t>
    </r>
    <r>
      <rPr>
        <sz val="10"/>
        <rFont val="Times New Roman"/>
        <charset val="134"/>
      </rPr>
      <t>“3</t>
    </r>
    <r>
      <rPr>
        <sz val="10"/>
        <rFont val="宋体"/>
        <charset val="134"/>
      </rPr>
      <t>年以上</t>
    </r>
    <r>
      <rPr>
        <sz val="10"/>
        <rFont val="Times New Roman"/>
        <charset val="134"/>
      </rPr>
      <t>”</t>
    </r>
    <r>
      <rPr>
        <sz val="10"/>
        <rFont val="宋体"/>
        <charset val="134"/>
      </rPr>
      <t>；</t>
    </r>
    <r>
      <rPr>
        <sz val="10"/>
        <rFont val="Times New Roman"/>
        <charset val="134"/>
      </rPr>
      <t>7</t>
    </r>
    <r>
      <rPr>
        <sz val="10"/>
        <rFont val="宋体"/>
        <charset val="134"/>
      </rPr>
      <t>）其他情形用文字表述。</t>
    </r>
  </si>
  <si>
    <r>
      <rPr>
        <sz val="18"/>
        <rFont val="黑体"/>
        <charset val="134"/>
      </rPr>
      <t>存货</t>
    </r>
    <r>
      <rPr>
        <sz val="18"/>
        <rFont val="Times New Roman"/>
        <charset val="134"/>
      </rPr>
      <t>—</t>
    </r>
    <r>
      <rPr>
        <sz val="18"/>
        <rFont val="黑体"/>
        <charset val="134"/>
      </rPr>
      <t>在产品（自制半成品）评估明细表</t>
    </r>
  </si>
  <si>
    <r>
      <rPr>
        <sz val="10"/>
        <rFont val="宋体"/>
        <charset val="134"/>
      </rPr>
      <t>表</t>
    </r>
    <r>
      <rPr>
        <sz val="10"/>
        <rFont val="Times New Roman"/>
        <charset val="134"/>
      </rPr>
      <t>3-8-6</t>
    </r>
  </si>
  <si>
    <t>完工</t>
  </si>
  <si>
    <r>
      <rPr>
        <b/>
        <sz val="10"/>
        <rFont val="宋体"/>
        <charset val="134"/>
      </rPr>
      <t>约当</t>
    </r>
  </si>
  <si>
    <r>
      <rPr>
        <b/>
        <sz val="10"/>
        <rFont val="宋体"/>
        <charset val="134"/>
      </rPr>
      <t>率</t>
    </r>
    <r>
      <rPr>
        <b/>
        <sz val="10"/>
        <rFont val="Times New Roman"/>
        <charset val="134"/>
      </rPr>
      <t>%</t>
    </r>
  </si>
  <si>
    <t>量</t>
  </si>
  <si>
    <r>
      <rPr>
        <sz val="18"/>
        <rFont val="黑体"/>
        <charset val="134"/>
      </rPr>
      <t>存货</t>
    </r>
    <r>
      <rPr>
        <sz val="18"/>
        <rFont val="Times New Roman"/>
        <charset val="134"/>
      </rPr>
      <t>—</t>
    </r>
    <r>
      <rPr>
        <sz val="18"/>
        <rFont val="黑体"/>
        <charset val="134"/>
      </rPr>
      <t>发出商品评估明细表</t>
    </r>
  </si>
  <si>
    <r>
      <rPr>
        <sz val="10"/>
        <rFont val="宋体"/>
        <charset val="134"/>
      </rPr>
      <t>表</t>
    </r>
    <r>
      <rPr>
        <sz val="10"/>
        <rFont val="Times New Roman"/>
        <charset val="134"/>
      </rPr>
      <t>3-8-7</t>
    </r>
  </si>
  <si>
    <r>
      <rPr>
        <b/>
        <sz val="10"/>
        <rFont val="宋体"/>
        <charset val="134"/>
      </rPr>
      <t>商品名称</t>
    </r>
  </si>
  <si>
    <r>
      <rPr>
        <b/>
        <sz val="10"/>
        <rFont val="宋体"/>
        <charset val="134"/>
      </rPr>
      <t>对方单位名称</t>
    </r>
  </si>
  <si>
    <r>
      <rPr>
        <sz val="18"/>
        <rFont val="黑体"/>
        <charset val="134"/>
      </rPr>
      <t>存货</t>
    </r>
    <r>
      <rPr>
        <sz val="18"/>
        <rFont val="Times New Roman"/>
        <charset val="134"/>
      </rPr>
      <t>—</t>
    </r>
    <r>
      <rPr>
        <sz val="18"/>
        <rFont val="黑体"/>
        <charset val="134"/>
      </rPr>
      <t>在用周转材料评估明细表</t>
    </r>
  </si>
  <si>
    <r>
      <rPr>
        <sz val="10"/>
        <rFont val="宋体"/>
        <charset val="134"/>
      </rPr>
      <t>表</t>
    </r>
    <r>
      <rPr>
        <sz val="10"/>
        <rFont val="Times New Roman"/>
        <charset val="134"/>
      </rPr>
      <t>3-8-8</t>
    </r>
  </si>
  <si>
    <r>
      <rPr>
        <b/>
        <sz val="10"/>
        <rFont val="宋体"/>
        <charset val="134"/>
      </rPr>
      <t>启用日期</t>
    </r>
  </si>
  <si>
    <r>
      <rPr>
        <b/>
        <sz val="10"/>
        <rFont val="宋体"/>
        <charset val="134"/>
      </rPr>
      <t>原始入账价值</t>
    </r>
  </si>
  <si>
    <r>
      <rPr>
        <b/>
        <sz val="10"/>
        <rFont val="宋体"/>
        <charset val="134"/>
      </rPr>
      <t>评估原价</t>
    </r>
  </si>
  <si>
    <r>
      <rPr>
        <b/>
        <sz val="10"/>
        <rFont val="宋体"/>
        <charset val="134"/>
      </rPr>
      <t>成新率</t>
    </r>
    <r>
      <rPr>
        <b/>
        <sz val="10"/>
        <rFont val="Times New Roman"/>
        <charset val="134"/>
      </rPr>
      <t>%</t>
    </r>
  </si>
  <si>
    <r>
      <rPr>
        <u/>
        <sz val="8"/>
        <color rgb="FF800080"/>
        <rFont val="宋体"/>
        <charset val="134"/>
      </rPr>
      <t>返回索引目录</t>
    </r>
  </si>
  <si>
    <r>
      <rPr>
        <sz val="18"/>
        <rFont val="黑体"/>
        <charset val="134"/>
      </rPr>
      <t>合同资产评估明细表</t>
    </r>
  </si>
  <si>
    <r>
      <rPr>
        <sz val="10"/>
        <rFont val="宋体"/>
        <charset val="134"/>
      </rPr>
      <t>表</t>
    </r>
    <r>
      <rPr>
        <sz val="10"/>
        <rFont val="Times New Roman"/>
        <charset val="134"/>
      </rPr>
      <t>3-9</t>
    </r>
  </si>
  <si>
    <r>
      <rPr>
        <b/>
        <sz val="10"/>
        <rFont val="宋体"/>
        <charset val="134"/>
      </rPr>
      <t>承担除信用风险之外的其他风险内容</t>
    </r>
  </si>
  <si>
    <r>
      <rPr>
        <b/>
        <sz val="10"/>
        <rFont val="宋体"/>
        <charset val="134"/>
      </rPr>
      <t>最后一次</t>
    </r>
    <r>
      <rPr>
        <b/>
        <sz val="10"/>
        <rFont val="Times New Roman"/>
        <charset val="134"/>
      </rPr>
      <t xml:space="preserve">
</t>
    </r>
    <r>
      <rPr>
        <b/>
        <sz val="10"/>
        <rFont val="宋体"/>
        <charset val="134"/>
      </rPr>
      <t>变动日期</t>
    </r>
  </si>
  <si>
    <t>账龄（年）</t>
  </si>
  <si>
    <r>
      <rPr>
        <b/>
        <sz val="10"/>
        <rFont val="宋体"/>
        <charset val="134"/>
      </rPr>
      <t>账面余额</t>
    </r>
  </si>
  <si>
    <r>
      <rPr>
        <b/>
        <sz val="10"/>
        <color indexed="8"/>
        <rFont val="宋体"/>
        <charset val="134"/>
      </rPr>
      <t>合同资产合计</t>
    </r>
  </si>
  <si>
    <r>
      <rPr>
        <sz val="10"/>
        <color indexed="8"/>
        <rFont val="宋体"/>
        <charset val="134"/>
      </rPr>
      <t>减：坏账准备</t>
    </r>
  </si>
  <si>
    <r>
      <rPr>
        <sz val="10"/>
        <color rgb="FF000000"/>
        <rFont val="宋体"/>
        <charset val="134"/>
      </rPr>
      <t>减：预计风险损失</t>
    </r>
  </si>
  <si>
    <r>
      <rPr>
        <b/>
        <sz val="10"/>
        <rFont val="宋体"/>
        <charset val="134"/>
      </rPr>
      <t>合同资产净额</t>
    </r>
  </si>
  <si>
    <r>
      <rPr>
        <sz val="18"/>
        <rFont val="黑体"/>
        <charset val="134"/>
      </rPr>
      <t>持有待售资产评估明细表</t>
    </r>
  </si>
  <si>
    <r>
      <rPr>
        <sz val="10"/>
        <rFont val="宋体"/>
        <charset val="134"/>
      </rPr>
      <t>表</t>
    </r>
    <r>
      <rPr>
        <sz val="10"/>
        <rFont val="Times New Roman"/>
        <charset val="134"/>
      </rPr>
      <t>3-10</t>
    </r>
  </si>
  <si>
    <r>
      <rPr>
        <b/>
        <sz val="10"/>
        <rFont val="宋体"/>
        <charset val="134"/>
      </rPr>
      <t>待处理资产名称</t>
    </r>
  </si>
  <si>
    <r>
      <rPr>
        <b/>
        <sz val="10"/>
        <rFont val="宋体"/>
        <charset val="134"/>
      </rPr>
      <t>结算内容</t>
    </r>
  </si>
  <si>
    <r>
      <rPr>
        <b/>
        <sz val="10"/>
        <rFont val="宋体"/>
        <charset val="134"/>
      </rPr>
      <t>合</t>
    </r>
    <r>
      <rPr>
        <b/>
        <sz val="10"/>
        <rFont val="Times New Roman"/>
        <charset val="134"/>
      </rPr>
      <t xml:space="preserve">            </t>
    </r>
    <r>
      <rPr>
        <b/>
        <sz val="10"/>
        <rFont val="宋体"/>
        <charset val="134"/>
      </rPr>
      <t>计</t>
    </r>
  </si>
  <si>
    <r>
      <rPr>
        <sz val="18"/>
        <rFont val="黑体"/>
        <charset val="134"/>
      </rPr>
      <t>一年内到期的非流动资产评估明细表</t>
    </r>
  </si>
  <si>
    <r>
      <rPr>
        <sz val="10"/>
        <rFont val="宋体"/>
        <charset val="134"/>
      </rPr>
      <t>表</t>
    </r>
    <r>
      <rPr>
        <sz val="10"/>
        <rFont val="Times New Roman"/>
        <charset val="134"/>
      </rPr>
      <t>3-11</t>
    </r>
  </si>
  <si>
    <r>
      <rPr>
        <b/>
        <sz val="10"/>
        <rFont val="宋体"/>
        <charset val="134"/>
      </rPr>
      <t>项目及内容</t>
    </r>
  </si>
  <si>
    <r>
      <rPr>
        <sz val="18"/>
        <rFont val="黑体"/>
        <charset val="134"/>
      </rPr>
      <t>其他流动资产评估明细表</t>
    </r>
  </si>
  <si>
    <r>
      <rPr>
        <sz val="10"/>
        <rFont val="宋体"/>
        <charset val="134"/>
      </rPr>
      <t>表</t>
    </r>
    <r>
      <rPr>
        <sz val="10"/>
        <rFont val="Times New Roman"/>
        <charset val="134"/>
      </rPr>
      <t>3-12</t>
    </r>
  </si>
  <si>
    <r>
      <rPr>
        <sz val="18"/>
        <rFont val="黑体"/>
        <charset val="134"/>
      </rPr>
      <t>债权投资评估明细表</t>
    </r>
  </si>
  <si>
    <r>
      <rPr>
        <sz val="10"/>
        <rFont val="宋体"/>
        <charset val="134"/>
      </rPr>
      <t>表</t>
    </r>
    <r>
      <rPr>
        <sz val="10"/>
        <rFont val="Times New Roman"/>
        <charset val="134"/>
      </rPr>
      <t>4-1</t>
    </r>
  </si>
  <si>
    <r>
      <rPr>
        <b/>
        <sz val="10"/>
        <rFont val="宋体"/>
        <charset val="134"/>
      </rPr>
      <t>债券种类</t>
    </r>
  </si>
  <si>
    <r>
      <rPr>
        <b/>
        <sz val="10"/>
        <rFont val="宋体"/>
        <charset val="134"/>
      </rPr>
      <t>到期日</t>
    </r>
  </si>
  <si>
    <r>
      <rPr>
        <b/>
        <sz val="10"/>
        <rFont val="宋体"/>
        <charset val="134"/>
      </rPr>
      <t>成本（面值）</t>
    </r>
  </si>
  <si>
    <r>
      <rPr>
        <b/>
        <sz val="10"/>
        <rFont val="宋体"/>
        <charset val="134"/>
      </rPr>
      <t>基准日收盘价</t>
    </r>
  </si>
  <si>
    <r>
      <rPr>
        <sz val="18"/>
        <rFont val="黑体"/>
        <charset val="134"/>
      </rPr>
      <t>其他债权投资评估明细表</t>
    </r>
  </si>
  <si>
    <r>
      <rPr>
        <sz val="10"/>
        <rFont val="宋体"/>
        <charset val="134"/>
      </rPr>
      <t>表</t>
    </r>
    <r>
      <rPr>
        <sz val="10"/>
        <rFont val="Times New Roman"/>
        <charset val="134"/>
      </rPr>
      <t>4-2</t>
    </r>
  </si>
  <si>
    <r>
      <rPr>
        <b/>
        <sz val="10"/>
        <rFont val="宋体"/>
        <charset val="134"/>
      </rPr>
      <t>投资类别</t>
    </r>
  </si>
  <si>
    <r>
      <rPr>
        <b/>
        <sz val="10"/>
        <rFont val="宋体"/>
        <charset val="134"/>
      </rPr>
      <t>实际利率</t>
    </r>
    <r>
      <rPr>
        <b/>
        <sz val="10"/>
        <rFont val="Times New Roman"/>
        <charset val="134"/>
      </rPr>
      <t>%</t>
    </r>
  </si>
  <si>
    <r>
      <rPr>
        <b/>
        <sz val="10"/>
        <rFont val="宋体"/>
        <charset val="134"/>
      </rPr>
      <t>投资成本</t>
    </r>
  </si>
  <si>
    <r>
      <rPr>
        <sz val="18"/>
        <rFont val="黑体"/>
        <charset val="134"/>
      </rPr>
      <t>长期应收款评估明细表</t>
    </r>
  </si>
  <si>
    <r>
      <rPr>
        <sz val="10"/>
        <rFont val="宋体"/>
        <charset val="134"/>
      </rPr>
      <t>表</t>
    </r>
    <r>
      <rPr>
        <sz val="10"/>
        <rFont val="Times New Roman"/>
        <charset val="134"/>
      </rPr>
      <t>4-3</t>
    </r>
  </si>
  <si>
    <t>2.评估基准日后已部分或全部收回款项的，应注明日期及金额，如“2017年12月12日收回10,000.00元”</t>
  </si>
  <si>
    <r>
      <rPr>
        <sz val="18"/>
        <rFont val="黑体"/>
        <charset val="134"/>
      </rPr>
      <t>长期股权投资评估明细表</t>
    </r>
  </si>
  <si>
    <r>
      <rPr>
        <sz val="10"/>
        <rFont val="宋体"/>
        <charset val="134"/>
      </rPr>
      <t>表</t>
    </r>
    <r>
      <rPr>
        <sz val="10"/>
        <rFont val="Times New Roman"/>
        <charset val="134"/>
      </rPr>
      <t>4-4</t>
    </r>
  </si>
  <si>
    <r>
      <rPr>
        <b/>
        <sz val="10"/>
        <rFont val="宋体"/>
        <charset val="134"/>
      </rPr>
      <t>协议投资期限</t>
    </r>
  </si>
  <si>
    <r>
      <rPr>
        <b/>
        <sz val="10"/>
        <rFont val="宋体"/>
        <charset val="134"/>
      </rPr>
      <t>投资比例</t>
    </r>
    <r>
      <rPr>
        <b/>
        <sz val="10"/>
        <rFont val="Times New Roman"/>
        <charset val="134"/>
      </rPr>
      <t>%</t>
    </r>
  </si>
  <si>
    <r>
      <rPr>
        <sz val="18"/>
        <rFont val="黑体"/>
        <charset val="134"/>
      </rPr>
      <t>其他权益工具投资评估明细表</t>
    </r>
  </si>
  <si>
    <r>
      <rPr>
        <sz val="10"/>
        <rFont val="宋体"/>
        <charset val="134"/>
      </rPr>
      <t>表</t>
    </r>
    <r>
      <rPr>
        <sz val="10"/>
        <rFont val="Times New Roman"/>
        <charset val="134"/>
      </rPr>
      <t>4-5</t>
    </r>
  </si>
  <si>
    <r>
      <rPr>
        <b/>
        <sz val="10"/>
        <rFont val="宋体"/>
        <charset val="134"/>
      </rPr>
      <t>股票性质</t>
    </r>
  </si>
  <si>
    <r>
      <rPr>
        <b/>
        <sz val="10"/>
        <rFont val="宋体"/>
        <charset val="134"/>
      </rPr>
      <t>基准日市价</t>
    </r>
    <r>
      <rPr>
        <b/>
        <sz val="10"/>
        <rFont val="Times New Roman"/>
        <charset val="134"/>
      </rPr>
      <t>(</t>
    </r>
    <r>
      <rPr>
        <b/>
        <sz val="10"/>
        <rFont val="宋体"/>
        <charset val="134"/>
      </rPr>
      <t>元</t>
    </r>
    <r>
      <rPr>
        <b/>
        <sz val="10"/>
        <rFont val="Times New Roman"/>
        <charset val="134"/>
      </rPr>
      <t>/</t>
    </r>
    <r>
      <rPr>
        <b/>
        <sz val="10"/>
        <rFont val="宋体"/>
        <charset val="134"/>
      </rPr>
      <t>股</t>
    </r>
    <r>
      <rPr>
        <b/>
        <sz val="10"/>
        <rFont val="Times New Roman"/>
        <charset val="134"/>
      </rPr>
      <t>)</t>
    </r>
  </si>
  <si>
    <r>
      <rPr>
        <sz val="18"/>
        <rFont val="黑体"/>
        <charset val="134"/>
      </rPr>
      <t>其他非流动金融资产评估明细表</t>
    </r>
  </si>
  <si>
    <r>
      <rPr>
        <sz val="10"/>
        <rFont val="宋体"/>
        <charset val="134"/>
      </rPr>
      <t>表</t>
    </r>
    <r>
      <rPr>
        <sz val="10"/>
        <rFont val="Times New Roman"/>
        <charset val="134"/>
      </rPr>
      <t>4-6</t>
    </r>
  </si>
  <si>
    <r>
      <rPr>
        <b/>
        <sz val="10"/>
        <rFont val="宋体"/>
        <charset val="134"/>
      </rPr>
      <t>金融资产名称</t>
    </r>
  </si>
  <si>
    <r>
      <rPr>
        <b/>
        <sz val="10"/>
        <rFont val="宋体"/>
        <charset val="134"/>
      </rPr>
      <t>持有数量</t>
    </r>
  </si>
  <si>
    <r>
      <rPr>
        <b/>
        <sz val="10"/>
        <rFont val="宋体"/>
        <charset val="134"/>
      </rPr>
      <t>基准日市价</t>
    </r>
  </si>
  <si>
    <r>
      <rPr>
        <sz val="18"/>
        <rFont val="黑体"/>
        <charset val="134"/>
      </rPr>
      <t>投资性房地产资产评估汇总表</t>
    </r>
  </si>
  <si>
    <r>
      <rPr>
        <sz val="10"/>
        <rFont val="宋体"/>
        <charset val="134"/>
      </rPr>
      <t>表</t>
    </r>
    <r>
      <rPr>
        <sz val="10"/>
        <rFont val="Times New Roman"/>
        <charset val="134"/>
      </rPr>
      <t>4-7</t>
    </r>
  </si>
  <si>
    <t>4-7-1</t>
  </si>
  <si>
    <r>
      <rPr>
        <sz val="10"/>
        <rFont val="宋体"/>
        <charset val="134"/>
      </rPr>
      <t>投资性房地产</t>
    </r>
    <r>
      <rPr>
        <sz val="10"/>
        <rFont val="Times New Roman"/>
        <charset val="134"/>
      </rPr>
      <t>—</t>
    </r>
    <r>
      <rPr>
        <sz val="10"/>
        <rFont val="宋体"/>
        <charset val="134"/>
      </rPr>
      <t>房屋（采用成本模式计量）余额</t>
    </r>
  </si>
  <si>
    <r>
      <rPr>
        <sz val="10"/>
        <rFont val="Times New Roman"/>
        <charset val="134"/>
      </rPr>
      <t xml:space="preserve">  </t>
    </r>
    <r>
      <rPr>
        <sz val="10"/>
        <rFont val="宋体"/>
        <charset val="134"/>
      </rPr>
      <t>减：减值准备</t>
    </r>
  </si>
  <si>
    <r>
      <rPr>
        <sz val="10"/>
        <rFont val="宋体"/>
        <charset val="134"/>
      </rPr>
      <t>投资性房地产</t>
    </r>
    <r>
      <rPr>
        <sz val="10"/>
        <rFont val="Times New Roman"/>
        <charset val="134"/>
      </rPr>
      <t>—</t>
    </r>
    <r>
      <rPr>
        <sz val="10"/>
        <rFont val="宋体"/>
        <charset val="134"/>
      </rPr>
      <t>房屋（采用成本模式计量）</t>
    </r>
  </si>
  <si>
    <t>4-7-2</t>
  </si>
  <si>
    <r>
      <rPr>
        <sz val="10"/>
        <rFont val="宋体"/>
        <charset val="134"/>
      </rPr>
      <t>投资性房地产</t>
    </r>
    <r>
      <rPr>
        <sz val="10"/>
        <rFont val="Times New Roman"/>
        <charset val="134"/>
      </rPr>
      <t>—</t>
    </r>
    <r>
      <rPr>
        <sz val="10"/>
        <rFont val="宋体"/>
        <charset val="134"/>
      </rPr>
      <t>房屋（采用公允模式计量）</t>
    </r>
  </si>
  <si>
    <t>4-7-3</t>
  </si>
  <si>
    <t>投资性房地产—土地（采用成本模式计量）余额</t>
  </si>
  <si>
    <t>投资性房地产—土地（采用成本模式计量）</t>
  </si>
  <si>
    <t>4-7-4</t>
  </si>
  <si>
    <r>
      <rPr>
        <sz val="10"/>
        <rFont val="宋体"/>
        <charset val="134"/>
      </rPr>
      <t>投资性房地产</t>
    </r>
    <r>
      <rPr>
        <sz val="10"/>
        <rFont val="Times New Roman"/>
        <charset val="134"/>
      </rPr>
      <t>—</t>
    </r>
    <r>
      <rPr>
        <sz val="10"/>
        <rFont val="宋体"/>
        <charset val="134"/>
      </rPr>
      <t>土地（采用公允模式计量）</t>
    </r>
  </si>
  <si>
    <t>4-7</t>
  </si>
  <si>
    <t>账面余额合计</t>
  </si>
  <si>
    <r>
      <rPr>
        <sz val="18"/>
        <rFont val="黑体"/>
        <charset val="134"/>
      </rPr>
      <t>投资性房地产</t>
    </r>
    <r>
      <rPr>
        <sz val="18"/>
        <rFont val="Times New Roman"/>
        <charset val="134"/>
      </rPr>
      <t>——</t>
    </r>
    <r>
      <rPr>
        <sz val="18"/>
        <rFont val="黑体"/>
        <charset val="134"/>
      </rPr>
      <t>房屋评估明细表</t>
    </r>
  </si>
  <si>
    <r>
      <rPr>
        <sz val="14"/>
        <rFont val="黑体"/>
        <charset val="134"/>
      </rPr>
      <t>（采用成本模式计量）</t>
    </r>
  </si>
  <si>
    <r>
      <rPr>
        <sz val="10"/>
        <rFont val="宋体"/>
        <charset val="134"/>
      </rPr>
      <t>表</t>
    </r>
    <r>
      <rPr>
        <sz val="10"/>
        <rFont val="Times New Roman"/>
        <charset val="134"/>
      </rPr>
      <t>4-7-1</t>
    </r>
  </si>
  <si>
    <r>
      <rPr>
        <b/>
        <sz val="10"/>
        <rFont val="宋体"/>
        <charset val="134"/>
      </rPr>
      <t>权证编号</t>
    </r>
  </si>
  <si>
    <r>
      <rPr>
        <b/>
        <sz val="10"/>
        <rFont val="宋体"/>
        <charset val="134"/>
      </rPr>
      <t>房屋名称</t>
    </r>
  </si>
  <si>
    <r>
      <rPr>
        <b/>
        <sz val="9"/>
        <rFont val="宋体"/>
        <charset val="134"/>
      </rPr>
      <t>来源</t>
    </r>
  </si>
  <si>
    <r>
      <rPr>
        <b/>
        <sz val="10"/>
        <rFont val="宋体"/>
        <charset val="134"/>
      </rPr>
      <t>位置</t>
    </r>
  </si>
  <si>
    <r>
      <rPr>
        <b/>
        <sz val="10"/>
        <rFont val="宋体"/>
        <charset val="134"/>
      </rPr>
      <t>对应土地证号</t>
    </r>
  </si>
  <si>
    <r>
      <rPr>
        <b/>
        <sz val="10"/>
        <rFont val="宋体"/>
        <charset val="134"/>
      </rPr>
      <t>结构</t>
    </r>
  </si>
  <si>
    <r>
      <rPr>
        <b/>
        <sz val="10"/>
        <rFont val="宋体"/>
        <charset val="134"/>
      </rPr>
      <t>檐高</t>
    </r>
    <r>
      <rPr>
        <b/>
        <sz val="10"/>
        <rFont val="Times New Roman"/>
        <charset val="134"/>
      </rPr>
      <t>(m)</t>
    </r>
  </si>
  <si>
    <r>
      <rPr>
        <b/>
        <sz val="10"/>
        <rFont val="宋体"/>
        <charset val="134"/>
      </rPr>
      <t>层高</t>
    </r>
    <r>
      <rPr>
        <b/>
        <sz val="10"/>
        <rFont val="Times New Roman"/>
        <charset val="134"/>
      </rPr>
      <t>(m)</t>
    </r>
  </si>
  <si>
    <r>
      <rPr>
        <b/>
        <sz val="10"/>
        <rFont val="宋体"/>
        <charset val="134"/>
      </rPr>
      <t>总层数</t>
    </r>
  </si>
  <si>
    <r>
      <rPr>
        <b/>
        <sz val="10"/>
        <rFont val="宋体"/>
        <charset val="134"/>
      </rPr>
      <t>层数</t>
    </r>
  </si>
  <si>
    <r>
      <rPr>
        <b/>
        <sz val="10"/>
        <rFont val="宋体"/>
        <charset val="134"/>
      </rPr>
      <t>朝向</t>
    </r>
  </si>
  <si>
    <r>
      <rPr>
        <b/>
        <sz val="10"/>
        <rFont val="宋体"/>
        <charset val="134"/>
      </rPr>
      <t>吊车吨位</t>
    </r>
  </si>
  <si>
    <r>
      <rPr>
        <b/>
        <sz val="10"/>
        <rFont val="宋体"/>
        <charset val="134"/>
      </rPr>
      <t>跨度</t>
    </r>
    <r>
      <rPr>
        <b/>
        <sz val="10"/>
        <rFont val="Times New Roman"/>
        <charset val="134"/>
      </rPr>
      <t>(m)</t>
    </r>
  </si>
  <si>
    <r>
      <rPr>
        <b/>
        <sz val="10"/>
        <rFont val="宋体"/>
        <charset val="134"/>
      </rPr>
      <t>柱距</t>
    </r>
    <r>
      <rPr>
        <b/>
        <sz val="10"/>
        <rFont val="Times New Roman"/>
        <charset val="134"/>
      </rPr>
      <t>(m)</t>
    </r>
  </si>
  <si>
    <r>
      <rPr>
        <b/>
        <sz val="10"/>
        <rFont val="宋体"/>
        <charset val="134"/>
      </rPr>
      <t>使用单位</t>
    </r>
  </si>
  <si>
    <r>
      <rPr>
        <b/>
        <sz val="10"/>
        <rFont val="宋体"/>
        <charset val="134"/>
      </rPr>
      <t>开工年月</t>
    </r>
  </si>
  <si>
    <r>
      <rPr>
        <b/>
        <sz val="10"/>
        <rFont val="宋体"/>
        <charset val="134"/>
      </rPr>
      <t>建成年月</t>
    </r>
  </si>
  <si>
    <r>
      <rPr>
        <b/>
        <sz val="10"/>
        <rFont val="宋体"/>
        <charset val="134"/>
      </rPr>
      <t>建筑</t>
    </r>
    <r>
      <rPr>
        <b/>
        <sz val="10"/>
        <rFont val="Times New Roman"/>
        <charset val="134"/>
      </rPr>
      <t xml:space="preserve">          </t>
    </r>
    <r>
      <rPr>
        <b/>
        <sz val="10"/>
        <rFont val="宋体"/>
        <charset val="134"/>
      </rPr>
      <t>面积</t>
    </r>
    <r>
      <rPr>
        <b/>
        <sz val="10"/>
        <rFont val="Times New Roman"/>
        <charset val="134"/>
      </rPr>
      <t>/</t>
    </r>
    <r>
      <rPr>
        <b/>
        <sz val="10"/>
        <rFont val="宋体"/>
        <charset val="134"/>
      </rPr>
      <t>容积</t>
    </r>
  </si>
  <si>
    <r>
      <rPr>
        <b/>
        <sz val="10"/>
        <rFont val="宋体"/>
        <charset val="134"/>
      </rPr>
      <t>成本单价</t>
    </r>
    <r>
      <rPr>
        <b/>
        <sz val="10"/>
        <rFont val="Times New Roman"/>
        <charset val="134"/>
      </rPr>
      <t>(</t>
    </r>
    <r>
      <rPr>
        <b/>
        <sz val="10"/>
        <rFont val="宋体"/>
        <charset val="134"/>
      </rPr>
      <t>元</t>
    </r>
    <r>
      <rPr>
        <b/>
        <sz val="10"/>
        <rFont val="Times New Roman"/>
        <charset val="134"/>
      </rPr>
      <t>/m</t>
    </r>
    <r>
      <rPr>
        <b/>
        <vertAlign val="superscript"/>
        <sz val="10"/>
        <rFont val="Times New Roman"/>
        <charset val="134"/>
      </rPr>
      <t>2</t>
    </r>
    <r>
      <rPr>
        <b/>
        <sz val="10"/>
        <rFont val="Times New Roman"/>
        <charset val="134"/>
      </rPr>
      <t>)</t>
    </r>
  </si>
  <si>
    <r>
      <rPr>
        <b/>
        <sz val="9"/>
        <rFont val="宋体"/>
        <charset val="134"/>
      </rPr>
      <t>评估单价</t>
    </r>
    <r>
      <rPr>
        <b/>
        <sz val="9"/>
        <rFont val="Times New Roman"/>
        <charset val="134"/>
      </rPr>
      <t>(</t>
    </r>
    <r>
      <rPr>
        <b/>
        <sz val="9"/>
        <rFont val="宋体"/>
        <charset val="134"/>
      </rPr>
      <t>元</t>
    </r>
    <r>
      <rPr>
        <b/>
        <sz val="9"/>
        <rFont val="Times New Roman"/>
        <charset val="134"/>
      </rPr>
      <t>/m</t>
    </r>
    <r>
      <rPr>
        <b/>
        <vertAlign val="superscript"/>
        <sz val="9"/>
        <rFont val="Times New Roman"/>
        <charset val="134"/>
      </rPr>
      <t>2</t>
    </r>
    <r>
      <rPr>
        <b/>
        <sz val="9"/>
        <rFont val="Times New Roman"/>
        <charset val="134"/>
      </rPr>
      <t>)</t>
    </r>
  </si>
  <si>
    <r>
      <rPr>
        <b/>
        <sz val="10"/>
        <rFont val="宋体"/>
        <charset val="134"/>
      </rPr>
      <t>现场勘察简单记录</t>
    </r>
  </si>
  <si>
    <r>
      <rPr>
        <b/>
        <sz val="10"/>
        <rFont val="宋体"/>
        <charset val="134"/>
      </rPr>
      <t>证载权利人</t>
    </r>
  </si>
  <si>
    <r>
      <rPr>
        <b/>
        <sz val="10"/>
        <rFont val="宋体"/>
        <charset val="134"/>
      </rPr>
      <t>原值</t>
    </r>
  </si>
  <si>
    <r>
      <rPr>
        <b/>
        <sz val="10"/>
        <rFont val="宋体"/>
        <charset val="134"/>
      </rPr>
      <t>净值</t>
    </r>
  </si>
  <si>
    <r>
      <rPr>
        <sz val="14"/>
        <rFont val="黑体"/>
        <charset val="134"/>
      </rPr>
      <t>（采用公允价值模式计量）</t>
    </r>
  </si>
  <si>
    <r>
      <rPr>
        <sz val="10"/>
        <rFont val="宋体"/>
        <charset val="134"/>
      </rPr>
      <t>表</t>
    </r>
    <r>
      <rPr>
        <sz val="10"/>
        <rFont val="Times New Roman"/>
        <charset val="134"/>
      </rPr>
      <t>4-7-2</t>
    </r>
  </si>
  <si>
    <r>
      <rPr>
        <b/>
        <sz val="10"/>
        <rFont val="宋体"/>
        <charset val="134"/>
      </rPr>
      <t>原始入帐价值</t>
    </r>
    <r>
      <rPr>
        <b/>
        <sz val="10"/>
        <rFont val="Times New Roman"/>
        <charset val="134"/>
      </rPr>
      <t xml:space="preserve">    </t>
    </r>
    <r>
      <rPr>
        <b/>
        <sz val="10"/>
        <rFont val="宋体"/>
        <charset val="134"/>
      </rPr>
      <t>（转入日公允价值）</t>
    </r>
  </si>
  <si>
    <r>
      <rPr>
        <b/>
        <sz val="10"/>
        <rFont val="宋体"/>
        <charset val="134"/>
      </rPr>
      <t>合</t>
    </r>
    <r>
      <rPr>
        <b/>
        <sz val="10"/>
        <rFont val="Times New Roman"/>
        <charset val="134"/>
      </rPr>
      <t xml:space="preserve">      </t>
    </r>
    <r>
      <rPr>
        <b/>
        <sz val="10"/>
        <rFont val="宋体"/>
        <charset val="134"/>
      </rPr>
      <t>计</t>
    </r>
  </si>
  <si>
    <r>
      <rPr>
        <sz val="18"/>
        <rFont val="黑体"/>
        <charset val="134"/>
      </rPr>
      <t>投资性房地产</t>
    </r>
    <r>
      <rPr>
        <sz val="18"/>
        <rFont val="Times New Roman"/>
        <charset val="134"/>
      </rPr>
      <t>——</t>
    </r>
    <r>
      <rPr>
        <sz val="18"/>
        <rFont val="黑体"/>
        <charset val="134"/>
      </rPr>
      <t>土地使用权评估明细表</t>
    </r>
  </si>
  <si>
    <r>
      <rPr>
        <sz val="10"/>
        <rFont val="宋体"/>
        <charset val="134"/>
      </rPr>
      <t>表</t>
    </r>
    <r>
      <rPr>
        <sz val="10"/>
        <rFont val="Times New Roman"/>
        <charset val="134"/>
      </rPr>
      <t>4-7-3</t>
    </r>
  </si>
  <si>
    <r>
      <rPr>
        <b/>
        <sz val="10"/>
        <rFont val="宋体"/>
        <charset val="134"/>
      </rPr>
      <t>土地权证编号</t>
    </r>
  </si>
  <si>
    <r>
      <rPr>
        <b/>
        <sz val="10"/>
        <rFont val="宋体"/>
        <charset val="134"/>
      </rPr>
      <t>宗地名称</t>
    </r>
  </si>
  <si>
    <r>
      <rPr>
        <b/>
        <sz val="10"/>
        <rFont val="宋体"/>
        <charset val="134"/>
      </rPr>
      <t>来源</t>
    </r>
  </si>
  <si>
    <r>
      <rPr>
        <b/>
        <sz val="10"/>
        <rFont val="宋体"/>
        <charset val="134"/>
      </rPr>
      <t>土地位置</t>
    </r>
  </si>
  <si>
    <r>
      <rPr>
        <b/>
        <sz val="10"/>
        <rFont val="宋体"/>
        <charset val="134"/>
      </rPr>
      <t>取得日期</t>
    </r>
  </si>
  <si>
    <r>
      <rPr>
        <b/>
        <sz val="10"/>
        <rFont val="宋体"/>
        <charset val="134"/>
      </rPr>
      <t>用地性质</t>
    </r>
  </si>
  <si>
    <r>
      <rPr>
        <b/>
        <sz val="10"/>
        <rFont val="宋体"/>
        <charset val="134"/>
      </rPr>
      <t>土地用途</t>
    </r>
  </si>
  <si>
    <r>
      <rPr>
        <b/>
        <sz val="10"/>
        <rFont val="宋体"/>
        <charset val="134"/>
      </rPr>
      <t>准用年限</t>
    </r>
  </si>
  <si>
    <r>
      <rPr>
        <b/>
        <sz val="10"/>
        <rFont val="宋体"/>
        <charset val="134"/>
      </rPr>
      <t>开发程度</t>
    </r>
  </si>
  <si>
    <r>
      <rPr>
        <b/>
        <sz val="10"/>
        <rFont val="宋体"/>
        <charset val="134"/>
      </rPr>
      <t>面积</t>
    </r>
    <r>
      <rPr>
        <b/>
        <sz val="10"/>
        <rFont val="Times New Roman"/>
        <charset val="134"/>
      </rPr>
      <t>(m</t>
    </r>
    <r>
      <rPr>
        <b/>
        <vertAlign val="superscript"/>
        <sz val="10"/>
        <rFont val="Times New Roman"/>
        <charset val="134"/>
      </rPr>
      <t>2</t>
    </r>
    <r>
      <rPr>
        <b/>
        <sz val="10"/>
        <rFont val="Times New Roman"/>
        <charset val="134"/>
      </rPr>
      <t>)</t>
    </r>
  </si>
  <si>
    <r>
      <rPr>
        <sz val="10"/>
        <rFont val="宋体"/>
        <charset val="134"/>
      </rPr>
      <t>表</t>
    </r>
    <r>
      <rPr>
        <sz val="10"/>
        <rFont val="Times New Roman"/>
        <charset val="134"/>
      </rPr>
      <t>4-7-4</t>
    </r>
  </si>
  <si>
    <r>
      <rPr>
        <sz val="18"/>
        <rFont val="黑体"/>
        <charset val="134"/>
      </rPr>
      <t>固定资产</t>
    </r>
    <r>
      <rPr>
        <sz val="18"/>
        <rFont val="Times New Roman"/>
        <charset val="134"/>
      </rPr>
      <t>—</t>
    </r>
    <r>
      <rPr>
        <sz val="18"/>
        <rFont val="黑体"/>
        <charset val="134"/>
      </rPr>
      <t>房屋建筑物评估明细表</t>
    </r>
  </si>
  <si>
    <r>
      <rPr>
        <sz val="10"/>
        <rFont val="宋体"/>
        <charset val="134"/>
      </rPr>
      <t>表</t>
    </r>
    <r>
      <rPr>
        <sz val="10"/>
        <rFont val="Times New Roman"/>
        <charset val="134"/>
      </rPr>
      <t>4-8-1</t>
    </r>
  </si>
  <si>
    <r>
      <rPr>
        <b/>
        <sz val="10"/>
        <rFont val="宋体"/>
        <charset val="134"/>
      </rPr>
      <t>建筑物名称</t>
    </r>
  </si>
  <si>
    <r>
      <rPr>
        <b/>
        <sz val="10"/>
        <rFont val="宋体"/>
        <charset val="134"/>
      </rPr>
      <t>所在层数</t>
    </r>
  </si>
  <si>
    <r>
      <rPr>
        <b/>
        <sz val="10"/>
        <rFont val="宋体"/>
        <charset val="134"/>
      </rPr>
      <t>建筑面积体积</t>
    </r>
    <r>
      <rPr>
        <b/>
        <sz val="10"/>
        <rFont val="Times New Roman"/>
        <charset val="134"/>
      </rPr>
      <t>m</t>
    </r>
    <r>
      <rPr>
        <b/>
        <vertAlign val="superscript"/>
        <sz val="10"/>
        <rFont val="Times New Roman"/>
        <charset val="134"/>
      </rPr>
      <t>2</t>
    </r>
    <r>
      <rPr>
        <b/>
        <sz val="10"/>
        <rFont val="宋体"/>
        <charset val="134"/>
      </rPr>
      <t>或</t>
    </r>
    <r>
      <rPr>
        <b/>
        <sz val="10"/>
        <rFont val="Times New Roman"/>
        <charset val="134"/>
      </rPr>
      <t>m</t>
    </r>
    <r>
      <rPr>
        <b/>
        <vertAlign val="superscript"/>
        <sz val="10"/>
        <rFont val="Times New Roman"/>
        <charset val="134"/>
      </rPr>
      <t>3</t>
    </r>
  </si>
  <si>
    <r>
      <rPr>
        <b/>
        <sz val="10"/>
        <rFont val="宋体"/>
        <charset val="134"/>
      </rPr>
      <t>评估单价</t>
    </r>
    <r>
      <rPr>
        <b/>
        <sz val="10"/>
        <rFont val="Times New Roman"/>
        <charset val="134"/>
      </rPr>
      <t>(</t>
    </r>
    <r>
      <rPr>
        <b/>
        <sz val="10"/>
        <rFont val="宋体"/>
        <charset val="134"/>
      </rPr>
      <t>元</t>
    </r>
    <r>
      <rPr>
        <b/>
        <sz val="10"/>
        <rFont val="Times New Roman"/>
        <charset val="134"/>
      </rPr>
      <t>/m</t>
    </r>
    <r>
      <rPr>
        <b/>
        <vertAlign val="superscript"/>
        <sz val="10"/>
        <rFont val="Times New Roman"/>
        <charset val="134"/>
      </rPr>
      <t>2</t>
    </r>
    <r>
      <rPr>
        <b/>
        <sz val="10"/>
        <rFont val="Times New Roman"/>
        <charset val="134"/>
      </rPr>
      <t>)</t>
    </r>
  </si>
  <si>
    <r>
      <rPr>
        <b/>
        <sz val="10"/>
        <rFont val="宋体"/>
        <charset val="134"/>
      </rPr>
      <t>现场勘察记录</t>
    </r>
  </si>
  <si>
    <t>基准日现状</t>
  </si>
  <si>
    <t>减：减值准备</t>
  </si>
  <si>
    <r>
      <rPr>
        <sz val="18"/>
        <rFont val="黑体"/>
        <charset val="134"/>
      </rPr>
      <t>固定资产</t>
    </r>
    <r>
      <rPr>
        <sz val="18"/>
        <rFont val="Times New Roman"/>
        <charset val="134"/>
      </rPr>
      <t>—</t>
    </r>
    <r>
      <rPr>
        <sz val="18"/>
        <rFont val="黑体"/>
        <charset val="134"/>
      </rPr>
      <t>构筑物及其他辅助设施评估明细表</t>
    </r>
  </si>
  <si>
    <r>
      <rPr>
        <sz val="10"/>
        <rFont val="宋体"/>
        <charset val="134"/>
      </rPr>
      <t>表</t>
    </r>
    <r>
      <rPr>
        <sz val="10"/>
        <rFont val="Times New Roman"/>
        <charset val="134"/>
      </rPr>
      <t>4-8-2</t>
    </r>
  </si>
  <si>
    <r>
      <rPr>
        <b/>
        <sz val="10"/>
        <rFont val="Times New Roman"/>
        <charset val="134"/>
      </rPr>
      <t xml:space="preserve"> </t>
    </r>
    <r>
      <rPr>
        <b/>
        <sz val="10"/>
        <rFont val="宋体"/>
        <charset val="134"/>
      </rPr>
      <t>名称</t>
    </r>
  </si>
  <si>
    <r>
      <rPr>
        <b/>
        <sz val="10"/>
        <rFont val="宋体"/>
        <charset val="134"/>
      </rPr>
      <t xml:space="preserve">长度
</t>
    </r>
    <r>
      <rPr>
        <b/>
        <sz val="10"/>
        <rFont val="Times New Roman"/>
        <charset val="134"/>
      </rPr>
      <t>(m)</t>
    </r>
  </si>
  <si>
    <r>
      <rPr>
        <b/>
        <sz val="10"/>
        <rFont val="宋体"/>
        <charset val="134"/>
      </rPr>
      <t xml:space="preserve">宽度
</t>
    </r>
    <r>
      <rPr>
        <b/>
        <sz val="10"/>
        <rFont val="Times New Roman"/>
        <charset val="134"/>
      </rPr>
      <t>(m)</t>
    </r>
  </si>
  <si>
    <r>
      <rPr>
        <b/>
        <sz val="10"/>
        <rFont val="宋体"/>
        <charset val="134"/>
      </rPr>
      <t xml:space="preserve">高度
</t>
    </r>
    <r>
      <rPr>
        <b/>
        <sz val="10"/>
        <rFont val="Times New Roman"/>
        <charset val="134"/>
      </rPr>
      <t>(m)</t>
    </r>
  </si>
  <si>
    <r>
      <rPr>
        <b/>
        <sz val="10"/>
        <rFont val="宋体"/>
        <charset val="134"/>
      </rPr>
      <t>面积体积</t>
    </r>
    <r>
      <rPr>
        <b/>
        <sz val="10"/>
        <rFont val="Times New Roman"/>
        <charset val="134"/>
      </rPr>
      <t>m</t>
    </r>
    <r>
      <rPr>
        <b/>
        <vertAlign val="superscript"/>
        <sz val="10"/>
        <rFont val="Times New Roman"/>
        <charset val="134"/>
      </rPr>
      <t>2</t>
    </r>
    <r>
      <rPr>
        <b/>
        <sz val="10"/>
        <rFont val="宋体"/>
        <charset val="134"/>
      </rPr>
      <t>或</t>
    </r>
    <r>
      <rPr>
        <b/>
        <sz val="10"/>
        <rFont val="Times New Roman"/>
        <charset val="134"/>
      </rPr>
      <t>m</t>
    </r>
    <r>
      <rPr>
        <b/>
        <vertAlign val="superscript"/>
        <sz val="10"/>
        <rFont val="Times New Roman"/>
        <charset val="134"/>
      </rPr>
      <t>3</t>
    </r>
  </si>
  <si>
    <r>
      <rPr>
        <sz val="18"/>
        <rFont val="黑体"/>
        <charset val="134"/>
      </rPr>
      <t>固定资产</t>
    </r>
    <r>
      <rPr>
        <sz val="18"/>
        <rFont val="Times New Roman"/>
        <charset val="134"/>
      </rPr>
      <t>—</t>
    </r>
    <r>
      <rPr>
        <sz val="18"/>
        <rFont val="黑体"/>
        <charset val="134"/>
      </rPr>
      <t>管道和沟槽评估明细表</t>
    </r>
  </si>
  <si>
    <r>
      <rPr>
        <sz val="10"/>
        <rFont val="宋体"/>
        <charset val="134"/>
      </rPr>
      <t>表</t>
    </r>
    <r>
      <rPr>
        <sz val="10"/>
        <rFont val="Times New Roman"/>
        <charset val="134"/>
      </rPr>
      <t>4-8-3</t>
    </r>
  </si>
  <si>
    <r>
      <rPr>
        <b/>
        <sz val="10"/>
        <rFont val="宋体"/>
        <charset val="134"/>
      </rPr>
      <t xml:space="preserve">漕深
</t>
    </r>
    <r>
      <rPr>
        <b/>
        <sz val="10"/>
        <rFont val="Times New Roman"/>
        <charset val="134"/>
      </rPr>
      <t>(m)</t>
    </r>
  </si>
  <si>
    <r>
      <rPr>
        <b/>
        <sz val="10"/>
        <rFont val="宋体"/>
        <charset val="134"/>
      </rPr>
      <t>沟宽</t>
    </r>
    <r>
      <rPr>
        <b/>
        <sz val="10"/>
        <rFont val="Times New Roman"/>
        <charset val="134"/>
      </rPr>
      <t>*</t>
    </r>
    <r>
      <rPr>
        <b/>
        <sz val="10"/>
        <rFont val="宋体"/>
        <charset val="134"/>
      </rPr>
      <t>沟厚</t>
    </r>
    <r>
      <rPr>
        <b/>
        <sz val="10"/>
        <rFont val="Times New Roman"/>
        <charset val="134"/>
      </rPr>
      <t xml:space="preserve">(mm*mm)
</t>
    </r>
    <r>
      <rPr>
        <b/>
        <sz val="10"/>
        <rFont val="宋体"/>
        <charset val="134"/>
      </rPr>
      <t>管径</t>
    </r>
    <r>
      <rPr>
        <b/>
        <sz val="10"/>
        <rFont val="Times New Roman"/>
        <charset val="134"/>
      </rPr>
      <t>*</t>
    </r>
    <r>
      <rPr>
        <b/>
        <sz val="10"/>
        <rFont val="宋体"/>
        <charset val="134"/>
      </rPr>
      <t>壁厚</t>
    </r>
    <r>
      <rPr>
        <b/>
        <sz val="10"/>
        <rFont val="Times New Roman"/>
        <charset val="134"/>
      </rPr>
      <t>(mm*mm)</t>
    </r>
  </si>
  <si>
    <r>
      <rPr>
        <b/>
        <sz val="10"/>
        <rFont val="宋体"/>
        <charset val="134"/>
      </rPr>
      <t>材质</t>
    </r>
  </si>
  <si>
    <r>
      <rPr>
        <b/>
        <sz val="10"/>
        <rFont val="宋体"/>
        <charset val="134"/>
      </rPr>
      <t>绝缘方式</t>
    </r>
  </si>
  <si>
    <r>
      <rPr>
        <sz val="18"/>
        <rFont val="黑体"/>
        <charset val="134"/>
      </rPr>
      <t>固定资产</t>
    </r>
    <r>
      <rPr>
        <sz val="18"/>
        <rFont val="Times New Roman"/>
        <charset val="134"/>
      </rPr>
      <t>—</t>
    </r>
    <r>
      <rPr>
        <sz val="18"/>
        <rFont val="黑体"/>
        <charset val="134"/>
      </rPr>
      <t>机器设备评估明细表</t>
    </r>
  </si>
  <si>
    <t xml:space="preserve">                            </t>
  </si>
  <si>
    <r>
      <rPr>
        <sz val="10"/>
        <rFont val="宋体"/>
        <charset val="134"/>
      </rPr>
      <t>表</t>
    </r>
    <r>
      <rPr>
        <sz val="10"/>
        <rFont val="Times New Roman"/>
        <charset val="134"/>
      </rPr>
      <t>4-8-4</t>
    </r>
  </si>
  <si>
    <t>成本法</t>
  </si>
  <si>
    <t>回收价</t>
  </si>
  <si>
    <t>市场法</t>
  </si>
  <si>
    <r>
      <rPr>
        <b/>
        <sz val="10"/>
        <rFont val="宋体"/>
        <charset val="134"/>
      </rPr>
      <t>设备编号</t>
    </r>
  </si>
  <si>
    <r>
      <rPr>
        <b/>
        <sz val="10"/>
        <rFont val="宋体"/>
        <charset val="134"/>
      </rPr>
      <t>设备名称</t>
    </r>
  </si>
  <si>
    <t>使用单位（设备位置）</t>
  </si>
  <si>
    <r>
      <rPr>
        <b/>
        <sz val="10"/>
        <rFont val="宋体"/>
        <charset val="134"/>
      </rPr>
      <t>生产厂家</t>
    </r>
  </si>
  <si>
    <r>
      <rPr>
        <b/>
        <sz val="10"/>
        <rFont val="宋体"/>
        <charset val="134"/>
      </rPr>
      <t>单个重量（吨</t>
    </r>
    <r>
      <rPr>
        <b/>
        <sz val="10"/>
        <rFont val="Times New Roman"/>
        <charset val="134"/>
      </rPr>
      <t>)</t>
    </r>
  </si>
  <si>
    <r>
      <rPr>
        <b/>
        <sz val="10"/>
        <rFont val="宋体"/>
        <charset val="134"/>
      </rPr>
      <t>购置日期</t>
    </r>
  </si>
  <si>
    <t>评估方法</t>
  </si>
  <si>
    <t>经济使用年限</t>
  </si>
  <si>
    <t>已使用年限</t>
  </si>
  <si>
    <t>尚可使用年限</t>
  </si>
  <si>
    <t>年限成新率%</t>
  </si>
  <si>
    <t>勘察成新率%</t>
  </si>
  <si>
    <t>综合成新率%</t>
  </si>
  <si>
    <r>
      <rPr>
        <b/>
        <sz val="10"/>
        <color rgb="FFFF0000"/>
        <rFont val="宋体"/>
        <charset val="134"/>
      </rPr>
      <t>链接</t>
    </r>
    <r>
      <rPr>
        <b/>
        <sz val="10"/>
        <color rgb="FFFF0000"/>
        <rFont val="Times New Roman"/>
        <charset val="134"/>
      </rPr>
      <t>/</t>
    </r>
    <r>
      <rPr>
        <b/>
        <sz val="10"/>
        <color rgb="FFFF0000"/>
        <rFont val="宋体"/>
        <charset val="134"/>
      </rPr>
      <t>电话</t>
    </r>
  </si>
  <si>
    <t>购置价（含税）</t>
  </si>
  <si>
    <t>主材价格（不含税）（元/吨）</t>
  </si>
  <si>
    <r>
      <rPr>
        <b/>
        <sz val="10"/>
        <color rgb="FF00B050"/>
        <rFont val="宋体"/>
        <charset val="134"/>
      </rPr>
      <t>询价链接</t>
    </r>
    <r>
      <rPr>
        <b/>
        <sz val="14"/>
        <rFont val="Times New Roman"/>
        <charset val="134"/>
      </rPr>
      <t>/</t>
    </r>
    <r>
      <rPr>
        <b/>
        <sz val="14"/>
        <rFont val="宋体"/>
        <charset val="134"/>
      </rPr>
      <t>电话</t>
    </r>
  </si>
  <si>
    <t>二手价（不含税）</t>
  </si>
  <si>
    <t>016-123</t>
  </si>
  <si>
    <t>普通车床</t>
  </si>
  <si>
    <t>CD6140A 400*1000</t>
  </si>
  <si>
    <t>运输库房</t>
  </si>
  <si>
    <t>大连机床集团有限责任公司</t>
  </si>
  <si>
    <t>台</t>
  </si>
  <si>
    <t>-</t>
  </si>
  <si>
    <t>停用（尚可使用）</t>
  </si>
  <si>
    <t>016-127</t>
  </si>
  <si>
    <t>029-051</t>
  </si>
  <si>
    <t>金刚石钻孔机</t>
  </si>
  <si>
    <t>JTZ-FS-180A</t>
  </si>
  <si>
    <t>生活服务分部(维修班)</t>
  </si>
  <si>
    <t>东成</t>
  </si>
  <si>
    <t>061-018</t>
  </si>
  <si>
    <t>立式升降台铣床</t>
  </si>
  <si>
    <t>XA5032 320*1250</t>
  </si>
  <si>
    <t>北京北一机床股份有限公司</t>
  </si>
  <si>
    <t>https://b2b.baidu.com/land?url=https%3A%2F%2Fb2bwork.baidu.com%2Fland%3Flid%3D1814408480726171808&amp;query=%E7%AB%8B%E5%BC%8F%E5%8D%87%E9%99%8D%E5%8F%B0%E9%93%A3%E5%BA%8A%09XA5032+320%2A1250&amp;lattr=ot&amp;xzhid=57839073&amp;pi=b2b.s.main.4..9421849626770074&amp;category=%E6%9C%BA%E6%A2%B0%E8%AE%BE%E5%A4%87%3B%E6%9C%BA%E5%BA%8A%3B%E9%93%A3%E5%BA%8A&amp;fid=0%2C1741050153064&amp;iid=e696a90e6c45fd248afa8b1ef2459411&amp;miniId=8469&amp;jid=3988576871&amp;prod_type=0</t>
  </si>
  <si>
    <t>083-031</t>
  </si>
  <si>
    <t>自动立柱卧式带锯床</t>
  </si>
  <si>
    <t>GZ 4225 φ250</t>
  </si>
  <si>
    <t>湖南湖机国际机床制造有限公司</t>
  </si>
  <si>
    <t>https://product.11467.com/info/2567155.htm</t>
  </si>
  <si>
    <t>083-032</t>
  </si>
  <si>
    <t>211-027</t>
  </si>
  <si>
    <t>龙门式起重机</t>
  </si>
  <si>
    <t>5T*18M</t>
  </si>
  <si>
    <t>管子东侧外南车</t>
  </si>
  <si>
    <t>自制</t>
  </si>
  <si>
    <t>钢（统废）</t>
  </si>
  <si>
    <t>停用（不可使用）</t>
  </si>
  <si>
    <t>211-063</t>
  </si>
  <si>
    <t>15/3T*30M</t>
  </si>
  <si>
    <t>集箱西墙外东车</t>
  </si>
  <si>
    <t>江南起重运输机械厂</t>
  </si>
  <si>
    <t>211-067</t>
  </si>
  <si>
    <t>30/5T*22M</t>
  </si>
  <si>
    <t>集箱西墙外西车</t>
  </si>
  <si>
    <t>江南起重机厂</t>
  </si>
  <si>
    <t>211-118</t>
  </si>
  <si>
    <t>通用门式起重机</t>
  </si>
  <si>
    <t>QD16/3.2T*22.5M</t>
  </si>
  <si>
    <t>新管子东墙外</t>
  </si>
  <si>
    <t>卫华集团.河南卫华重型机械股份有限公司</t>
  </si>
  <si>
    <t>211-119</t>
  </si>
  <si>
    <t>门式起重机</t>
  </si>
  <si>
    <t>mh5t*18m</t>
  </si>
  <si>
    <t>管子东货场北车</t>
  </si>
  <si>
    <t>211-120</t>
  </si>
  <si>
    <t>通用桥式起重机</t>
  </si>
  <si>
    <t>南喷漆场地东车</t>
  </si>
  <si>
    <t>211-125</t>
  </si>
  <si>
    <t>南喷漆场地西车</t>
  </si>
  <si>
    <t>240-004</t>
  </si>
  <si>
    <t>拖拉机拖车（平板）</t>
  </si>
  <si>
    <t>JQC35P-2 7米30吨</t>
  </si>
  <si>
    <t>露天场地</t>
  </si>
  <si>
    <t>锦州汽车改装厂</t>
  </si>
  <si>
    <t>240-005</t>
  </si>
  <si>
    <t>240-006</t>
  </si>
  <si>
    <t>西墙</t>
  </si>
  <si>
    <t>240-007</t>
  </si>
  <si>
    <t>240-008</t>
  </si>
  <si>
    <t>JQC35P-1 10米30吨</t>
  </si>
  <si>
    <t>240-009</t>
  </si>
  <si>
    <t>食堂南侧停车场</t>
  </si>
  <si>
    <t>242-004</t>
  </si>
  <si>
    <t>轮胎式装载机</t>
  </si>
  <si>
    <t>LW158 1500Kg</t>
  </si>
  <si>
    <t>生活服务分部(绿化班)</t>
  </si>
  <si>
    <t>辆</t>
  </si>
  <si>
    <t>242-005</t>
  </si>
  <si>
    <t>全封闭式扫地机</t>
  </si>
  <si>
    <t>LN-2000</t>
  </si>
  <si>
    <t>清扫班</t>
  </si>
  <si>
    <t>钢</t>
  </si>
  <si>
    <t>市场法（回收价）</t>
  </si>
  <si>
    <t>243-007</t>
  </si>
  <si>
    <t>内燃机车</t>
  </si>
  <si>
    <t>JMY279-ZJ10   379马力</t>
  </si>
  <si>
    <t>石家庄市动力机械厂</t>
  </si>
  <si>
    <t>244-051</t>
  </si>
  <si>
    <t>欧曼牌汽车（车头）</t>
  </si>
  <si>
    <t>BJ4183SLFJA-12</t>
  </si>
  <si>
    <t>北汽福田汽车股份有限公司</t>
  </si>
  <si>
    <t>248-013</t>
  </si>
  <si>
    <t>电动平板搬运车</t>
  </si>
  <si>
    <t>BD 20 2T</t>
  </si>
  <si>
    <t>管道维修</t>
  </si>
  <si>
    <t>杭叉集团股份有限公司</t>
  </si>
  <si>
    <t>248-014</t>
  </si>
  <si>
    <t>原膜式壁维修</t>
  </si>
  <si>
    <t>机件生铁</t>
  </si>
  <si>
    <t>470-044</t>
  </si>
  <si>
    <t>PoHS/WEEE重金属分析仪</t>
  </si>
  <si>
    <t>AiphaRWT</t>
  </si>
  <si>
    <t>检验</t>
  </si>
  <si>
    <t>美国</t>
  </si>
  <si>
    <t>471-056</t>
  </si>
  <si>
    <t>手提式看谱镜</t>
  </si>
  <si>
    <t>WKX-5G</t>
  </si>
  <si>
    <t>天津谱析光学仪器厂</t>
  </si>
  <si>
    <t>471-057</t>
  </si>
  <si>
    <t>471-059</t>
  </si>
  <si>
    <t>能量色散X荧光光谱仪/手持</t>
  </si>
  <si>
    <t>Genius 5000 XRF</t>
  </si>
  <si>
    <t>江苏天瑞仪器股份公司</t>
  </si>
  <si>
    <t>471-060</t>
  </si>
  <si>
    <t>471-068</t>
  </si>
  <si>
    <t>镜WKX-5G,发生器WJJ-68型</t>
  </si>
  <si>
    <t>471-069</t>
  </si>
  <si>
    <t>471-082</t>
  </si>
  <si>
    <t>手提式看谱镜 （枪）</t>
  </si>
  <si>
    <t>471-083</t>
  </si>
  <si>
    <t>471-084</t>
  </si>
  <si>
    <t>473-092</t>
  </si>
  <si>
    <t>涂层测厚仪</t>
  </si>
  <si>
    <t>TT260</t>
  </si>
  <si>
    <t>时代集团公司</t>
  </si>
  <si>
    <t>476-023</t>
  </si>
  <si>
    <t>γ 剂量率监测仪</t>
  </si>
  <si>
    <t>WF-1000</t>
  </si>
  <si>
    <t>探伤</t>
  </si>
  <si>
    <t>西安卫锋核测仪器公司</t>
  </si>
  <si>
    <t>476-024</t>
  </si>
  <si>
    <t>476-025</t>
  </si>
  <si>
    <t>476-026</t>
  </si>
  <si>
    <t>476-027</t>
  </si>
  <si>
    <t>476-028</t>
  </si>
  <si>
    <t>476-040</t>
  </si>
  <si>
    <t>电子视频工业内窥镜</t>
  </si>
  <si>
    <t>TBS-V8424</t>
  </si>
  <si>
    <t>时代之峰科技有限公司</t>
  </si>
  <si>
    <t>476-041</t>
  </si>
  <si>
    <t>496-116</t>
  </si>
  <si>
    <t>空调机(01年产品)</t>
  </si>
  <si>
    <t>KFR-35GW/E</t>
  </si>
  <si>
    <t>计量</t>
  </si>
  <si>
    <t>泰州春兰</t>
  </si>
  <si>
    <t>496-317</t>
  </si>
  <si>
    <t>柜式空调器</t>
  </si>
  <si>
    <t>KFRd-120LW/L  5P</t>
  </si>
  <si>
    <t>库房暂存</t>
  </si>
  <si>
    <t>青岛海尔空调电子有限公司</t>
  </si>
  <si>
    <t>532-015</t>
  </si>
  <si>
    <t>磨光机</t>
  </si>
  <si>
    <t>GHM-1  φ18~φ100  长12000</t>
  </si>
  <si>
    <t>开封市海洋抛光机械有限公司</t>
  </si>
  <si>
    <t>533-019</t>
  </si>
  <si>
    <t>弯管机</t>
  </si>
  <si>
    <t>WE80</t>
  </si>
  <si>
    <t>德国</t>
  </si>
  <si>
    <t>533-039</t>
  </si>
  <si>
    <t>微电脑液压弯管机</t>
  </si>
  <si>
    <t>WA27YPC-63G φ63*12</t>
  </si>
  <si>
    <t>上海颁新弯管设备有限公司</t>
  </si>
  <si>
    <t>572-003</t>
  </si>
  <si>
    <t>光学分度头</t>
  </si>
  <si>
    <t>GF-5</t>
  </si>
  <si>
    <t>北京仪器仪表 修理厂</t>
  </si>
  <si>
    <t>572-007</t>
  </si>
  <si>
    <t>干涉显微镜</t>
  </si>
  <si>
    <t>M1奥林巴斯</t>
  </si>
  <si>
    <t>日本</t>
  </si>
  <si>
    <t>574-003</t>
  </si>
  <si>
    <t>投影立式光学计</t>
  </si>
  <si>
    <t>JD3</t>
  </si>
  <si>
    <t>新天</t>
  </si>
  <si>
    <t>574-004</t>
  </si>
  <si>
    <t>乌氏干涉仪</t>
  </si>
  <si>
    <t>JDS-1</t>
  </si>
  <si>
    <t>上海光学仪器厂</t>
  </si>
  <si>
    <t>574-005</t>
  </si>
  <si>
    <t>投影光学计</t>
  </si>
  <si>
    <t>CHAI SI</t>
  </si>
  <si>
    <t>东德</t>
  </si>
  <si>
    <t>574-009</t>
  </si>
  <si>
    <t>500投影仪</t>
  </si>
  <si>
    <t>JT3</t>
  </si>
  <si>
    <t>575-001</t>
  </si>
  <si>
    <t>3-9级光洁度显微镜</t>
  </si>
  <si>
    <t>JSG-1</t>
  </si>
  <si>
    <t>582-069</t>
  </si>
  <si>
    <t>爱克发洗片机</t>
  </si>
  <si>
    <t>NDT-U 8196/300</t>
  </si>
  <si>
    <t>爱克发德国</t>
  </si>
  <si>
    <t>591-032</t>
  </si>
  <si>
    <t>动力头</t>
  </si>
  <si>
    <t>FB087-1-0</t>
  </si>
  <si>
    <t>管子北跨</t>
  </si>
  <si>
    <t>北京航利金展科技发展有限公司</t>
  </si>
  <si>
    <t>591-042</t>
  </si>
  <si>
    <t>坡口机</t>
  </si>
  <si>
    <t>SDJ600-III</t>
  </si>
  <si>
    <t>无锡市新光电力设备有限公司</t>
  </si>
  <si>
    <t>596-003</t>
  </si>
  <si>
    <t>加工变位机</t>
  </si>
  <si>
    <t>HB-180 18T</t>
  </si>
  <si>
    <t>成都焊研威达科技股份有限公司</t>
  </si>
  <si>
    <t>596-004</t>
  </si>
  <si>
    <t>变位机</t>
  </si>
  <si>
    <t>HB-30 3T</t>
  </si>
  <si>
    <t>616-002-1</t>
  </si>
  <si>
    <t>液氧汽化器</t>
  </si>
  <si>
    <t>QQ150-1</t>
  </si>
  <si>
    <t>液氧站</t>
  </si>
  <si>
    <t>四川空气分离设备厂</t>
  </si>
  <si>
    <t>616-004</t>
  </si>
  <si>
    <t>低温液体储槽</t>
  </si>
  <si>
    <t>CFL-5/1.6</t>
  </si>
  <si>
    <t>四川空分设备(集团)有限责任公司</t>
  </si>
  <si>
    <t>616-005</t>
  </si>
  <si>
    <t>616-006</t>
  </si>
  <si>
    <t>气体加热汽化器</t>
  </si>
  <si>
    <t>QQ-500/30</t>
  </si>
  <si>
    <t>641-027</t>
  </si>
  <si>
    <t>空气压缩机</t>
  </si>
  <si>
    <t>W-0.9/8</t>
  </si>
  <si>
    <t>生活服务分部</t>
  </si>
  <si>
    <t>641-030</t>
  </si>
  <si>
    <t>bfd-250 41.8m3/min</t>
  </si>
  <si>
    <t>空压站西侧室内</t>
  </si>
  <si>
    <t>北京釜玛优尼可尔压缩机有限公司</t>
  </si>
  <si>
    <t>641-031</t>
  </si>
  <si>
    <t>空压站东侧室内</t>
  </si>
  <si>
    <t>641-032</t>
  </si>
  <si>
    <t>644-002</t>
  </si>
  <si>
    <t>空压机储气罐</t>
  </si>
  <si>
    <t>520*2000</t>
  </si>
  <si>
    <t>空压站内室外</t>
  </si>
  <si>
    <t>644-006</t>
  </si>
  <si>
    <t>分气缸</t>
  </si>
  <si>
    <t>Z65x4-1.3</t>
  </si>
  <si>
    <t>锅炉房</t>
  </si>
  <si>
    <t>方块锅炉有限公司</t>
  </si>
  <si>
    <t>https://detail.1688.com/offer/604430930334.html?spm=a261b.2187593.0.0.3d5e2d0eQV29hc</t>
  </si>
  <si>
    <t>661-011</t>
  </si>
  <si>
    <t>单吸清水离心泵</t>
  </si>
  <si>
    <t>50-32-160  12.5米3/时</t>
  </si>
  <si>
    <t>管子车间</t>
  </si>
  <si>
    <t>北京第二水泵厂有限公司</t>
  </si>
  <si>
    <t>661-012</t>
  </si>
  <si>
    <t>664-113</t>
  </si>
  <si>
    <t>电动试压泵</t>
  </si>
  <si>
    <t>2D-SY100/60</t>
  </si>
  <si>
    <t>山西晋芮试压泵有限公司</t>
  </si>
  <si>
    <t>671-022</t>
  </si>
  <si>
    <t>天然气锅炉</t>
  </si>
  <si>
    <t>WNS1-1.0-YQ</t>
  </si>
  <si>
    <t>https://b2b.baidu.com/land?url=https%3A%2F%2Fb2bwork.baidu.com%2Fland%3Flid%3D1775638564343680537&amp;query=%E6%96%B9%E5%BF%AB%E9%94%85%E7%82%89wns1-1.0-yq&amp;lattr=&amp;xzhid=49346013&amp;pi=b2b.s.main.1..3228463017977216&amp;category=%E6%9C%BA%E6%A2%B0%E8%AE%BE%E5%A4%87%3B%E5%8A%A0%E7%83%AD%E8%AE%BE%E5%A4%87%3B%E9%94%85%E7%82%89&amp;fid=84017152%2C1742192918632&amp;iid=289f61fe51575224baa06fc9f3a17894&amp;miniId=8469&amp;jid=2800699254&amp;prod_type=0</t>
  </si>
  <si>
    <t>722-016</t>
  </si>
  <si>
    <t>低压成套配电设备</t>
  </si>
  <si>
    <t>PGL GGD</t>
  </si>
  <si>
    <t>空压站</t>
  </si>
  <si>
    <t>北京市通县电控设备厂</t>
  </si>
  <si>
    <t>套</t>
  </si>
  <si>
    <t>722-017</t>
  </si>
  <si>
    <t>722-067</t>
  </si>
  <si>
    <t>配电柜</t>
  </si>
  <si>
    <t>AA1</t>
  </si>
  <si>
    <t>油漆喷烘两用室</t>
  </si>
  <si>
    <t>盛龙电气集团有限公司</t>
  </si>
  <si>
    <t>个</t>
  </si>
  <si>
    <t>https://b2b.baidu.com/land?url=https%3A%2F%2Fb2bwork.baidu.com%2Fland%3Flid%3D1725610630531346345&amp;query=%E4%BD%8E%E5%8E%8B%E9%85%8D%E7%94%B5%E6%9F%9Cggd%28aa1%29&amp;lattr=&amp;xzhid=29814760&amp;pi=b2b.s.main.1..7076226370743805&amp;category=%E7%94%B5%E5%B7%A5%E7%94%B5%E6%B0%94%3B%E9%85%8D%E7%94%B5%E8%BE%93%E7%94%B5%E8%AE%BE%E5%A4%87%3B%E9%85%8D%E7%94%B5%E6%9F%9C&amp;fid=84017152%2C1742195602402&amp;iid=ebfde12149708af6a22139b796c4190a&amp;miniId=8469&amp;jid=1246692126&amp;prod_type=0</t>
  </si>
  <si>
    <t>752-286</t>
  </si>
  <si>
    <t>焊机</t>
  </si>
  <si>
    <t>BXL-500</t>
  </si>
  <si>
    <t>包装料场</t>
  </si>
  <si>
    <t>唐山松下产业机器公司</t>
  </si>
  <si>
    <t>752-291</t>
  </si>
  <si>
    <t>YK-505FL</t>
  </si>
  <si>
    <t>唐山松下产业机器有限公司</t>
  </si>
  <si>
    <t>752-301</t>
  </si>
  <si>
    <t>752-303</t>
  </si>
  <si>
    <t>752-306</t>
  </si>
  <si>
    <t>交流弧焊电源</t>
  </si>
  <si>
    <t>752-320</t>
  </si>
  <si>
    <t>758-039</t>
  </si>
  <si>
    <t>套丝切管机</t>
  </si>
  <si>
    <t>TQ-3</t>
  </si>
  <si>
    <t>天津建筑仪器厂</t>
  </si>
  <si>
    <t>759-362</t>
  </si>
  <si>
    <t>螺柱焊机</t>
  </si>
  <si>
    <t>ELOTOP 2002</t>
  </si>
  <si>
    <t>集箱东跨</t>
  </si>
  <si>
    <t>德国KOCO公司</t>
  </si>
  <si>
    <t>759-912</t>
  </si>
  <si>
    <t>IGBT控制直流热丝电源</t>
  </si>
  <si>
    <t>YC-400TX</t>
  </si>
  <si>
    <t>775-011</t>
  </si>
  <si>
    <t>空压机集中控制系统</t>
  </si>
  <si>
    <t>ACS800</t>
  </si>
  <si>
    <t>北京博通斯可络机械有限公司</t>
  </si>
  <si>
    <t>铜</t>
  </si>
  <si>
    <t>781-033</t>
  </si>
  <si>
    <t>示波器</t>
  </si>
  <si>
    <t>S85711</t>
  </si>
  <si>
    <t>内蒙电子</t>
  </si>
  <si>
    <t>781-039</t>
  </si>
  <si>
    <t>双综示波器</t>
  </si>
  <si>
    <t>V-1565</t>
  </si>
  <si>
    <t>北京四通</t>
  </si>
  <si>
    <t>783-055</t>
  </si>
  <si>
    <t>红外测温仪</t>
  </si>
  <si>
    <t>PT120</t>
  </si>
  <si>
    <t>陕西瑞光自动化仪表公司</t>
  </si>
  <si>
    <t>783-056</t>
  </si>
  <si>
    <t>783-057</t>
  </si>
  <si>
    <t>DT-300</t>
  </si>
  <si>
    <t>783-058</t>
  </si>
  <si>
    <t>TI 210</t>
  </si>
  <si>
    <t>北京时代之峰科技公司</t>
  </si>
  <si>
    <t>783-059</t>
  </si>
  <si>
    <t>783-060</t>
  </si>
  <si>
    <t>783-061</t>
  </si>
  <si>
    <t>784-003</t>
  </si>
  <si>
    <t>半导体激光打标机</t>
  </si>
  <si>
    <t>THL-500</t>
  </si>
  <si>
    <t>北京天恒标记系统有限公司</t>
  </si>
  <si>
    <t>847-044</t>
  </si>
  <si>
    <t>焊剂烘干箱</t>
  </si>
  <si>
    <t>YHX-40</t>
  </si>
  <si>
    <t>洞头机械汽配厂</t>
  </si>
  <si>
    <t>847-086</t>
  </si>
  <si>
    <t>焊条烘干箱</t>
  </si>
  <si>
    <t>YGCH-X-200</t>
  </si>
  <si>
    <t>北跨工具库</t>
  </si>
  <si>
    <t>吴江市诚信焊接设备厂</t>
  </si>
  <si>
    <t>927-016</t>
  </si>
  <si>
    <t>电加热器控制柜</t>
  </si>
  <si>
    <t>DDH-120KW</t>
  </si>
  <si>
    <t>苏州吴江电热电器厂</t>
  </si>
  <si>
    <t>927-024</t>
  </si>
  <si>
    <t>电源温控柜</t>
  </si>
  <si>
    <t>927-054</t>
  </si>
  <si>
    <t>涡流加热器</t>
  </si>
  <si>
    <t>GJW-3.6</t>
  </si>
  <si>
    <t>保定市玉龙特种电器有限公司</t>
  </si>
  <si>
    <t>927-069</t>
  </si>
  <si>
    <t>热处理温度控制柜</t>
  </si>
  <si>
    <t xml:space="preserve">LWK-B-180KW </t>
  </si>
  <si>
    <t>吴江诚恒热处理科技有限公司</t>
  </si>
  <si>
    <t>929-158</t>
  </si>
  <si>
    <t>滚筒式全自动洗衣机</t>
  </si>
  <si>
    <t>VWM1000</t>
  </si>
  <si>
    <t>生活服务</t>
  </si>
  <si>
    <t>929-166</t>
  </si>
  <si>
    <t>洗衣机</t>
  </si>
  <si>
    <t>600VXAUS</t>
  </si>
  <si>
    <t>929-168</t>
  </si>
  <si>
    <t>929-170</t>
  </si>
  <si>
    <t>954-006</t>
  </si>
  <si>
    <t>吸尘机</t>
  </si>
  <si>
    <t>10371-00(Nederman)</t>
  </si>
  <si>
    <t>瑞典(北京开元信诺达松下焊机销售有限公司)</t>
  </si>
  <si>
    <t>954-007</t>
  </si>
  <si>
    <t>954-012</t>
  </si>
  <si>
    <t>954-019</t>
  </si>
  <si>
    <t>ST-220A 5000M3/H</t>
  </si>
  <si>
    <t>天津市格威莱德真空设备有限公司</t>
  </si>
  <si>
    <t>954-027</t>
  </si>
  <si>
    <t>954-028</t>
  </si>
  <si>
    <t>954-029</t>
  </si>
  <si>
    <t>954-035</t>
  </si>
  <si>
    <t>11374-00</t>
  </si>
  <si>
    <t>(瑞典)北京开元信诺达松下焊机销售有限公司</t>
  </si>
  <si>
    <t>954-037</t>
  </si>
  <si>
    <t>954-041</t>
  </si>
  <si>
    <t>电焊烟吸尘机</t>
  </si>
  <si>
    <t>954-042</t>
  </si>
  <si>
    <t>954-043</t>
  </si>
  <si>
    <t>954-044</t>
  </si>
  <si>
    <t>954-048</t>
  </si>
  <si>
    <t>711-024</t>
  </si>
  <si>
    <t>配电变压器</t>
  </si>
  <si>
    <t>800KVA 10KV/0.4KV</t>
  </si>
  <si>
    <t>在用</t>
  </si>
  <si>
    <t>https://b2b.baidu.com/land?url=https%3A%2F%2Fb2bwork.baidu.com%2Fland%3Flid%3D1758695062144827478&amp;query=800kva+10%2F0.4%E5%8F%98%E5%8E%8B%E5%99%A8%E4%BB%B7%E6%A0%BC&amp;lattr=ot&amp;xzhid=45644763&amp;pi=b2b.s.main.17..3092622685130658&amp;category=%E7%94%B5%E5%B7%A5%E7%94%B5%E6%B0%94%3B%E5%8F%98%E5%8E%8B%E5%99%A8%3B%E6%B2%B9%E6%B5%B8%E5%BC%8F%E5%8F%98%E5%8E%8B%E5%99%A8&amp;fid=84017152%2C1741931652753&amp;iid=79873cd7b0e71efb82318a5626dfc82f&amp;miniId=8469&amp;jid=58587390&amp;prod_type=0</t>
  </si>
  <si>
    <t>711-025</t>
  </si>
  <si>
    <t>073-024</t>
  </si>
  <si>
    <t>牛头刨床</t>
  </si>
  <si>
    <t xml:space="preserve">B6066 </t>
  </si>
  <si>
    <t>机加工</t>
  </si>
  <si>
    <t>青岛生建机械厂</t>
  </si>
  <si>
    <t>https://detail.1688.com/offer/864533652254.html?spm=a261b.2187593.0.0.65f31be0dkTq7B</t>
  </si>
  <si>
    <t>211-009</t>
  </si>
  <si>
    <t>双梁桥式起重机</t>
  </si>
  <si>
    <t>10T*16.5M</t>
  </si>
  <si>
    <t>承德矿山机械厂</t>
  </si>
  <si>
    <t>211-014</t>
  </si>
  <si>
    <t>单梁式起重机</t>
  </si>
  <si>
    <t>5T*13.5M</t>
  </si>
  <si>
    <t>北京矿山机械厂</t>
  </si>
  <si>
    <t>211-015</t>
  </si>
  <si>
    <t>211-017</t>
  </si>
  <si>
    <t>5T*16.5M</t>
  </si>
  <si>
    <t>211-018</t>
  </si>
  <si>
    <t>211-019</t>
  </si>
  <si>
    <t>240-001</t>
  </si>
  <si>
    <t>拖板车</t>
  </si>
  <si>
    <t>6T</t>
  </si>
  <si>
    <t>包装车间</t>
  </si>
  <si>
    <t>244-048</t>
  </si>
  <si>
    <t>黑豹牌货车</t>
  </si>
  <si>
    <t>HFJ1025WB3TV</t>
  </si>
  <si>
    <t>质保部</t>
  </si>
  <si>
    <t>哈飞汽车股份有限公司威海分公司</t>
  </si>
  <si>
    <t>244-049</t>
  </si>
  <si>
    <t>重容车间</t>
  </si>
  <si>
    <t>哈飞汽车股份有限公司</t>
  </si>
  <si>
    <t>244-050</t>
  </si>
  <si>
    <t>244-052</t>
  </si>
  <si>
    <t>赛菱牌低速货车</t>
  </si>
  <si>
    <t>ZB1021ADB3S  740KG</t>
  </si>
  <si>
    <t>设备动力分部</t>
  </si>
  <si>
    <t>山东唐骏欧铃汽车制造有限公司</t>
  </si>
  <si>
    <t>244-053</t>
  </si>
  <si>
    <t>244-055</t>
  </si>
  <si>
    <t>膜式壁车间</t>
  </si>
  <si>
    <t>244-54</t>
  </si>
  <si>
    <t>244-57</t>
  </si>
  <si>
    <t>244-059</t>
  </si>
  <si>
    <t>244-060</t>
  </si>
  <si>
    <t>244-061</t>
  </si>
  <si>
    <t>北京福田戴姆勒汽车有限公司</t>
  </si>
  <si>
    <t>244-062</t>
  </si>
  <si>
    <t>黑豹牌低速货车</t>
  </si>
  <si>
    <t>HB1610W</t>
  </si>
  <si>
    <t>山东黑豹集团有限公司</t>
  </si>
  <si>
    <t>244-063</t>
  </si>
  <si>
    <t>244-064</t>
  </si>
  <si>
    <t>244-066</t>
  </si>
  <si>
    <t>双排电动货车</t>
  </si>
  <si>
    <t>GLBD500</t>
  </si>
  <si>
    <t>青岛给力电动车辆制造有限公司</t>
  </si>
  <si>
    <t>248-011</t>
  </si>
  <si>
    <t>益高电动车</t>
  </si>
  <si>
    <t>EG2024</t>
  </si>
  <si>
    <t>生产控制分部</t>
  </si>
  <si>
    <t>苏州益高电动车辆制造有限公司</t>
  </si>
  <si>
    <t>554-058</t>
  </si>
  <si>
    <t>拖拉机</t>
  </si>
  <si>
    <t>TS900型</t>
  </si>
  <si>
    <t>山拖农机装备有限公司</t>
  </si>
  <si>
    <t>554-063</t>
  </si>
  <si>
    <t>兖泰300</t>
  </si>
  <si>
    <t>兖州市兖泰拖拉机制造有限公司</t>
  </si>
  <si>
    <t>554-064</t>
  </si>
  <si>
    <t>IS900III</t>
  </si>
  <si>
    <t>554-065</t>
  </si>
  <si>
    <t>采购部</t>
  </si>
  <si>
    <t>495-024</t>
  </si>
  <si>
    <t>自动焊电源</t>
  </si>
  <si>
    <t>CZ12-2.5*2.5</t>
  </si>
  <si>
    <t>集箱北跨</t>
  </si>
  <si>
    <t>215-025</t>
  </si>
  <si>
    <t>液压装卸车</t>
  </si>
  <si>
    <t>CTY-2T</t>
  </si>
  <si>
    <t>泰州市光阳机械制造有限公司</t>
  </si>
  <si>
    <t>554-037</t>
  </si>
  <si>
    <t>拖拉机拖车</t>
  </si>
  <si>
    <t>时风-180</t>
  </si>
  <si>
    <t>时风</t>
  </si>
  <si>
    <t>591-017</t>
  </si>
  <si>
    <t>φ42 51 57 76 32</t>
  </si>
  <si>
    <t>北京航利科技开发中心</t>
  </si>
  <si>
    <t>批</t>
  </si>
  <si>
    <t>591-020</t>
  </si>
  <si>
    <t>φ51 57 76 60 63.5</t>
  </si>
  <si>
    <t>599-061</t>
  </si>
  <si>
    <t>KT系列焊接滚轮架</t>
  </si>
  <si>
    <t>KT-50</t>
  </si>
  <si>
    <t>集箱西</t>
  </si>
  <si>
    <t>江苏张家港市伟业机械制造有限公司</t>
  </si>
  <si>
    <t>641-028</t>
  </si>
  <si>
    <t>GA110-7.5</t>
  </si>
  <si>
    <t>无锡阿特拉斯科普柯压缩机有限公司</t>
  </si>
  <si>
    <t>641-029</t>
  </si>
  <si>
    <t>W-0.67/14</t>
  </si>
  <si>
    <t>北京金环压缩机厂</t>
  </si>
  <si>
    <t>664-091</t>
  </si>
  <si>
    <t>2D1-SY 113L/H</t>
  </si>
  <si>
    <t>长沙市试压泵有限公司</t>
  </si>
  <si>
    <t>664-092</t>
  </si>
  <si>
    <t>2D1-SY 22L/H</t>
  </si>
  <si>
    <t>664-093</t>
  </si>
  <si>
    <t>zdi-sy</t>
  </si>
  <si>
    <t>664-095</t>
  </si>
  <si>
    <t>2DK-SY 63MPA</t>
  </si>
  <si>
    <t>664-097</t>
  </si>
  <si>
    <t>664-103</t>
  </si>
  <si>
    <t>重容北跨</t>
  </si>
  <si>
    <t>664-094</t>
  </si>
  <si>
    <t>736-001</t>
  </si>
  <si>
    <t>半导体硅整流设备</t>
  </si>
  <si>
    <t>GCA-16/90</t>
  </si>
  <si>
    <t>北京椿树整流器厂</t>
  </si>
  <si>
    <t>838-001</t>
  </si>
  <si>
    <t>启动器</t>
  </si>
  <si>
    <t>QDHC</t>
  </si>
  <si>
    <t>北京机械配件厂</t>
  </si>
  <si>
    <t>847-048</t>
  </si>
  <si>
    <t>NZH-6-500</t>
  </si>
  <si>
    <t>吴江电热电器厂</t>
  </si>
  <si>
    <t>954-008</t>
  </si>
  <si>
    <t>10371-00</t>
  </si>
  <si>
    <t>954-010</t>
  </si>
  <si>
    <t>954-017</t>
  </si>
  <si>
    <t>954-026</t>
  </si>
  <si>
    <t>954-030</t>
  </si>
  <si>
    <t>954-038</t>
  </si>
  <si>
    <t>752-290</t>
  </si>
  <si>
    <t>ZF-498-001</t>
  </si>
  <si>
    <t>厨房冷库</t>
  </si>
  <si>
    <t>3200*3200*2500</t>
  </si>
  <si>
    <t>食堂院内</t>
  </si>
  <si>
    <t>100-001</t>
  </si>
  <si>
    <t>2#线料架</t>
  </si>
  <si>
    <t>组</t>
  </si>
  <si>
    <t>015-002</t>
  </si>
  <si>
    <t>单柱立车</t>
  </si>
  <si>
    <t>C512A D1250</t>
  </si>
  <si>
    <t>齐齐哈尔第一机床厂</t>
  </si>
  <si>
    <t>015-003</t>
  </si>
  <si>
    <t>C512A</t>
  </si>
  <si>
    <t>016-058</t>
  </si>
  <si>
    <t>车床</t>
  </si>
  <si>
    <t>C630-1 D615*1400</t>
  </si>
  <si>
    <t>安阳机床厂</t>
  </si>
  <si>
    <t>016-075</t>
  </si>
  <si>
    <t>DLZ800/1600</t>
  </si>
  <si>
    <t>016-078</t>
  </si>
  <si>
    <t>CW61100A</t>
  </si>
  <si>
    <t>天水星火机床厂</t>
  </si>
  <si>
    <t>016-085</t>
  </si>
  <si>
    <t>JIMK460*1500</t>
  </si>
  <si>
    <t>济南第一机床厂</t>
  </si>
  <si>
    <t>016-107</t>
  </si>
  <si>
    <t>CD6140A</t>
  </si>
  <si>
    <t>大连第二机床厂</t>
  </si>
  <si>
    <t>016-116</t>
  </si>
  <si>
    <t>630*1500</t>
  </si>
  <si>
    <t>016-119</t>
  </si>
  <si>
    <t>CA6140</t>
  </si>
  <si>
    <t>沈阳第一机床厂</t>
  </si>
  <si>
    <t>016-121</t>
  </si>
  <si>
    <t>CW6163C  1500</t>
  </si>
  <si>
    <t>016-122</t>
  </si>
  <si>
    <t>CW6163C  3000</t>
  </si>
  <si>
    <t>016-124</t>
  </si>
  <si>
    <t>CD 6140A 1000</t>
  </si>
  <si>
    <t>016-125</t>
  </si>
  <si>
    <t>016-126</t>
  </si>
  <si>
    <t xml:space="preserve">MACHINE  MODEL </t>
  </si>
  <si>
    <t>021-006</t>
  </si>
  <si>
    <t>立钻</t>
  </si>
  <si>
    <t>Z535</t>
  </si>
  <si>
    <t>大河机床厂</t>
  </si>
  <si>
    <t>021-014</t>
  </si>
  <si>
    <t>常州机床厂</t>
  </si>
  <si>
    <t>025-005</t>
  </si>
  <si>
    <t>摇臂钻床</t>
  </si>
  <si>
    <t xml:space="preserve">Z35 </t>
  </si>
  <si>
    <t>中捷友谊厂</t>
  </si>
  <si>
    <t>025-006</t>
  </si>
  <si>
    <t>036-011</t>
  </si>
  <si>
    <t>工具磨床</t>
  </si>
  <si>
    <t>M6025C 3000*1000</t>
  </si>
  <si>
    <t>塘山通用机械修配厂</t>
  </si>
  <si>
    <t>037-008</t>
  </si>
  <si>
    <t>平面磨床</t>
  </si>
  <si>
    <t>M7120D 200*630</t>
  </si>
  <si>
    <t>上海磨床厂</t>
  </si>
  <si>
    <t>067-012</t>
  </si>
  <si>
    <t>卧式万能铣床</t>
  </si>
  <si>
    <t>XA6132</t>
  </si>
  <si>
    <t>北京第一机床厂</t>
  </si>
  <si>
    <t>067-015</t>
  </si>
  <si>
    <t>X63W/1</t>
  </si>
  <si>
    <t>071-001</t>
  </si>
  <si>
    <t>单臂刨床</t>
  </si>
  <si>
    <t>B1010A</t>
  </si>
  <si>
    <t>济南第三机床厂</t>
  </si>
  <si>
    <t>071-002</t>
  </si>
  <si>
    <t>B1016A</t>
  </si>
  <si>
    <t>济南第六机床厂</t>
  </si>
  <si>
    <t>244-040</t>
  </si>
  <si>
    <t>欧曼牌汽车</t>
  </si>
  <si>
    <t>BJ4141SJFJB</t>
  </si>
  <si>
    <t>北京福田汽车股份有限公司</t>
  </si>
  <si>
    <t>244-041</t>
  </si>
  <si>
    <t>244-045</t>
  </si>
  <si>
    <t>BJ4141SJFJB 27.94T</t>
  </si>
  <si>
    <t>244-046</t>
  </si>
  <si>
    <t>235KG</t>
  </si>
  <si>
    <t>244-057</t>
  </si>
  <si>
    <t>欧曼牌汽车（车头）（244-047）</t>
  </si>
  <si>
    <t>244-058</t>
  </si>
  <si>
    <t>燃烧器</t>
  </si>
  <si>
    <t>554-040</t>
  </si>
  <si>
    <t>KM800C</t>
  </si>
  <si>
    <t>山东华源山托有限公司</t>
  </si>
  <si>
    <t>554-041</t>
  </si>
  <si>
    <t>东方红-X800</t>
  </si>
  <si>
    <t>中国一拖集团有限公司</t>
  </si>
  <si>
    <t>554-042</t>
  </si>
  <si>
    <t>X800</t>
  </si>
  <si>
    <t>554-043</t>
  </si>
  <si>
    <t>TS300T</t>
  </si>
  <si>
    <t>554-044</t>
  </si>
  <si>
    <t>TS800T</t>
  </si>
  <si>
    <t>554-045</t>
  </si>
  <si>
    <t>TS300 30HP</t>
  </si>
  <si>
    <t>554-046</t>
  </si>
  <si>
    <t>554-047</t>
  </si>
  <si>
    <t>554-048</t>
  </si>
  <si>
    <t>554-049</t>
  </si>
  <si>
    <t>900III 90HP</t>
  </si>
  <si>
    <t>554-050</t>
  </si>
  <si>
    <t>554-051</t>
  </si>
  <si>
    <t>300型</t>
  </si>
  <si>
    <t>554-052</t>
  </si>
  <si>
    <t>554-053</t>
  </si>
  <si>
    <t>554-054</t>
  </si>
  <si>
    <t>554-055</t>
  </si>
  <si>
    <t>900型</t>
  </si>
  <si>
    <t>554-056</t>
  </si>
  <si>
    <t>554-057</t>
  </si>
  <si>
    <t>554-059</t>
  </si>
  <si>
    <t>30HP</t>
  </si>
  <si>
    <t>554-060</t>
  </si>
  <si>
    <t>554-061</t>
  </si>
  <si>
    <t>554-062</t>
  </si>
  <si>
    <t>951-006</t>
  </si>
  <si>
    <t>除尘机组</t>
  </si>
  <si>
    <t>DC-1B</t>
  </si>
  <si>
    <t>北京第一公汽修理厂</t>
  </si>
  <si>
    <t>951-007</t>
  </si>
  <si>
    <r>
      <rPr>
        <sz val="18"/>
        <rFont val="黑体"/>
        <charset val="134"/>
      </rPr>
      <t>固定资产</t>
    </r>
    <r>
      <rPr>
        <sz val="18"/>
        <rFont val="Times New Roman"/>
        <charset val="134"/>
      </rPr>
      <t>—</t>
    </r>
    <r>
      <rPr>
        <sz val="18"/>
        <rFont val="黑体"/>
        <charset val="134"/>
      </rPr>
      <t>车辆评估明细表</t>
    </r>
  </si>
  <si>
    <r>
      <rPr>
        <sz val="10"/>
        <rFont val="宋体"/>
        <charset val="134"/>
      </rPr>
      <t>表</t>
    </r>
    <r>
      <rPr>
        <sz val="10"/>
        <rFont val="Times New Roman"/>
        <charset val="134"/>
      </rPr>
      <t>4-8-5</t>
    </r>
  </si>
  <si>
    <r>
      <rPr>
        <b/>
        <sz val="10"/>
        <rFont val="宋体"/>
        <charset val="134"/>
      </rPr>
      <t>车辆牌号</t>
    </r>
  </si>
  <si>
    <r>
      <rPr>
        <b/>
        <sz val="10"/>
        <rFont val="宋体"/>
        <charset val="134"/>
      </rPr>
      <t>车辆名称</t>
    </r>
  </si>
  <si>
    <r>
      <rPr>
        <b/>
        <sz val="10"/>
        <rFont val="宋体"/>
        <charset val="134"/>
      </rPr>
      <t>已行驶里程</t>
    </r>
    <r>
      <rPr>
        <b/>
        <sz val="10"/>
        <rFont val="Times New Roman"/>
        <charset val="134"/>
      </rPr>
      <t>(</t>
    </r>
    <r>
      <rPr>
        <b/>
        <sz val="10"/>
        <rFont val="宋体"/>
        <charset val="134"/>
      </rPr>
      <t>公里</t>
    </r>
    <r>
      <rPr>
        <b/>
        <sz val="10"/>
        <rFont val="Times New Roman"/>
        <charset val="134"/>
      </rPr>
      <t>)</t>
    </r>
  </si>
  <si>
    <r>
      <rPr>
        <sz val="18"/>
        <rFont val="黑体"/>
        <charset val="134"/>
      </rPr>
      <t>固定资产</t>
    </r>
    <r>
      <rPr>
        <sz val="18"/>
        <rFont val="Times New Roman"/>
        <charset val="134"/>
      </rPr>
      <t>—</t>
    </r>
    <r>
      <rPr>
        <sz val="18"/>
        <rFont val="黑体"/>
        <charset val="134"/>
      </rPr>
      <t>电子设备评估申报明细表</t>
    </r>
  </si>
  <si>
    <t>材质</t>
  </si>
  <si>
    <t>单个重量（kg)</t>
  </si>
  <si>
    <r>
      <rPr>
        <sz val="18"/>
        <rFont val="黑体"/>
        <charset val="134"/>
      </rPr>
      <t>固定资产</t>
    </r>
    <r>
      <rPr>
        <sz val="18"/>
        <rFont val="Times New Roman"/>
        <charset val="134"/>
      </rPr>
      <t>—</t>
    </r>
    <r>
      <rPr>
        <sz val="18"/>
        <rFont val="黑体"/>
        <charset val="134"/>
      </rPr>
      <t>土地评估明细表</t>
    </r>
  </si>
  <si>
    <r>
      <rPr>
        <sz val="10"/>
        <rFont val="宋体"/>
        <charset val="134"/>
      </rPr>
      <t>表</t>
    </r>
    <r>
      <rPr>
        <sz val="10"/>
        <rFont val="Times New Roman"/>
        <charset val="134"/>
      </rPr>
      <t>4-8-7</t>
    </r>
  </si>
  <si>
    <t>账面净值合计</t>
  </si>
  <si>
    <r>
      <rPr>
        <sz val="18"/>
        <rFont val="黑体"/>
        <charset val="134"/>
      </rPr>
      <t>固定资产清理评估明细表</t>
    </r>
  </si>
  <si>
    <r>
      <rPr>
        <sz val="10"/>
        <rFont val="宋体"/>
        <charset val="134"/>
      </rPr>
      <t>表</t>
    </r>
    <r>
      <rPr>
        <sz val="10"/>
        <rFont val="Times New Roman"/>
        <charset val="134"/>
      </rPr>
      <t>4-8-8</t>
    </r>
  </si>
  <si>
    <r>
      <rPr>
        <sz val="18"/>
        <rFont val="黑体"/>
        <charset val="134"/>
      </rPr>
      <t>在建工程评估汇总表</t>
    </r>
  </si>
  <si>
    <r>
      <rPr>
        <sz val="10"/>
        <rFont val="宋体"/>
        <charset val="134"/>
      </rPr>
      <t>表</t>
    </r>
    <r>
      <rPr>
        <sz val="10"/>
        <rFont val="Times New Roman"/>
        <charset val="134"/>
      </rPr>
      <t>4-9</t>
    </r>
  </si>
  <si>
    <t>4-9-1</t>
  </si>
  <si>
    <r>
      <rPr>
        <sz val="10"/>
        <color indexed="8"/>
        <rFont val="宋体"/>
        <charset val="134"/>
      </rPr>
      <t>在建工程</t>
    </r>
    <r>
      <rPr>
        <sz val="10"/>
        <color indexed="8"/>
        <rFont val="Times New Roman"/>
        <charset val="134"/>
      </rPr>
      <t>-</t>
    </r>
    <r>
      <rPr>
        <sz val="10"/>
        <color indexed="8"/>
        <rFont val="宋体"/>
        <charset val="134"/>
      </rPr>
      <t>土建工程余额</t>
    </r>
  </si>
  <si>
    <r>
      <rPr>
        <sz val="10"/>
        <color indexed="8"/>
        <rFont val="宋体"/>
        <charset val="134"/>
      </rPr>
      <t>在建工程</t>
    </r>
    <r>
      <rPr>
        <sz val="10"/>
        <color indexed="8"/>
        <rFont val="Times New Roman"/>
        <charset val="134"/>
      </rPr>
      <t>-</t>
    </r>
    <r>
      <rPr>
        <sz val="10"/>
        <color indexed="8"/>
        <rFont val="宋体"/>
        <charset val="134"/>
      </rPr>
      <t>土建工程</t>
    </r>
  </si>
  <si>
    <t>4-9-2</t>
  </si>
  <si>
    <r>
      <rPr>
        <sz val="10"/>
        <color indexed="8"/>
        <rFont val="宋体"/>
        <charset val="134"/>
      </rPr>
      <t>在建工程</t>
    </r>
    <r>
      <rPr>
        <sz val="10"/>
        <color indexed="8"/>
        <rFont val="Times New Roman"/>
        <charset val="134"/>
      </rPr>
      <t>-</t>
    </r>
    <r>
      <rPr>
        <sz val="10"/>
        <color indexed="8"/>
        <rFont val="宋体"/>
        <charset val="134"/>
      </rPr>
      <t>设备安装工程余额</t>
    </r>
  </si>
  <si>
    <r>
      <rPr>
        <sz val="10"/>
        <color indexed="8"/>
        <rFont val="宋体"/>
        <charset val="134"/>
      </rPr>
      <t>在建工程</t>
    </r>
    <r>
      <rPr>
        <sz val="10"/>
        <color indexed="8"/>
        <rFont val="Times New Roman"/>
        <charset val="134"/>
      </rPr>
      <t>-</t>
    </r>
    <r>
      <rPr>
        <sz val="10"/>
        <color indexed="8"/>
        <rFont val="宋体"/>
        <charset val="134"/>
      </rPr>
      <t>设备安装工程</t>
    </r>
  </si>
  <si>
    <t>4-9-3</t>
  </si>
  <si>
    <r>
      <rPr>
        <sz val="10"/>
        <color indexed="8"/>
        <rFont val="宋体"/>
        <charset val="134"/>
      </rPr>
      <t>在建工程</t>
    </r>
    <r>
      <rPr>
        <sz val="10"/>
        <color indexed="8"/>
        <rFont val="Times New Roman"/>
        <charset val="134"/>
      </rPr>
      <t>-</t>
    </r>
    <r>
      <rPr>
        <sz val="10"/>
        <color indexed="8"/>
        <rFont val="宋体"/>
        <charset val="134"/>
      </rPr>
      <t>待摊投资余额</t>
    </r>
  </si>
  <si>
    <r>
      <rPr>
        <sz val="10"/>
        <color indexed="8"/>
        <rFont val="宋体"/>
        <charset val="134"/>
      </rPr>
      <t>在建工程</t>
    </r>
    <r>
      <rPr>
        <sz val="10"/>
        <color indexed="8"/>
        <rFont val="Times New Roman"/>
        <charset val="134"/>
      </rPr>
      <t>-</t>
    </r>
    <r>
      <rPr>
        <sz val="10"/>
        <color indexed="8"/>
        <rFont val="宋体"/>
        <charset val="134"/>
      </rPr>
      <t>待摊投资</t>
    </r>
  </si>
  <si>
    <t>4-9-4</t>
  </si>
  <si>
    <r>
      <rPr>
        <sz val="10"/>
        <color indexed="8"/>
        <rFont val="宋体"/>
        <charset val="134"/>
      </rPr>
      <t>在建工程</t>
    </r>
    <r>
      <rPr>
        <sz val="10"/>
        <color indexed="8"/>
        <rFont val="Times New Roman"/>
        <charset val="134"/>
      </rPr>
      <t>-</t>
    </r>
    <r>
      <rPr>
        <sz val="10"/>
        <color indexed="8"/>
        <rFont val="宋体"/>
        <charset val="134"/>
      </rPr>
      <t>预付工程款余额</t>
    </r>
  </si>
  <si>
    <r>
      <rPr>
        <sz val="10"/>
        <color indexed="8"/>
        <rFont val="宋体"/>
        <charset val="134"/>
      </rPr>
      <t>在建工程</t>
    </r>
    <r>
      <rPr>
        <sz val="10"/>
        <color indexed="8"/>
        <rFont val="Times New Roman"/>
        <charset val="134"/>
      </rPr>
      <t>-</t>
    </r>
    <r>
      <rPr>
        <sz val="10"/>
        <color indexed="8"/>
        <rFont val="宋体"/>
        <charset val="134"/>
      </rPr>
      <t>预付工程款</t>
    </r>
  </si>
  <si>
    <t>4-9-5</t>
  </si>
  <si>
    <r>
      <rPr>
        <sz val="10"/>
        <color indexed="8"/>
        <rFont val="宋体"/>
        <charset val="134"/>
      </rPr>
      <t>在建工程</t>
    </r>
    <r>
      <rPr>
        <sz val="10"/>
        <color indexed="8"/>
        <rFont val="Times New Roman"/>
        <charset val="134"/>
      </rPr>
      <t>-</t>
    </r>
    <r>
      <rPr>
        <sz val="10"/>
        <color indexed="8"/>
        <rFont val="宋体"/>
        <charset val="134"/>
      </rPr>
      <t>工程物资余额</t>
    </r>
  </si>
  <si>
    <r>
      <rPr>
        <sz val="10"/>
        <color indexed="8"/>
        <rFont val="宋体"/>
        <charset val="134"/>
      </rPr>
      <t>在建工程</t>
    </r>
    <r>
      <rPr>
        <sz val="10"/>
        <color indexed="8"/>
        <rFont val="Times New Roman"/>
        <charset val="134"/>
      </rPr>
      <t>-</t>
    </r>
    <r>
      <rPr>
        <sz val="10"/>
        <color indexed="8"/>
        <rFont val="宋体"/>
        <charset val="134"/>
      </rPr>
      <t>工程物资</t>
    </r>
  </si>
  <si>
    <t>4-9</t>
  </si>
  <si>
    <r>
      <rPr>
        <b/>
        <sz val="10"/>
        <rFont val="宋体"/>
        <charset val="134"/>
      </rPr>
      <t>在建工程余额合计</t>
    </r>
  </si>
  <si>
    <r>
      <rPr>
        <b/>
        <sz val="10"/>
        <rFont val="宋体"/>
        <charset val="134"/>
      </rPr>
      <t>在建工程净值合计</t>
    </r>
  </si>
  <si>
    <r>
      <rPr>
        <sz val="18"/>
        <rFont val="黑体"/>
        <charset val="134"/>
      </rPr>
      <t>在建工程</t>
    </r>
    <r>
      <rPr>
        <sz val="18"/>
        <rFont val="Times New Roman"/>
        <charset val="134"/>
      </rPr>
      <t>—</t>
    </r>
    <r>
      <rPr>
        <sz val="18"/>
        <rFont val="黑体"/>
        <charset val="134"/>
      </rPr>
      <t>土建工程评估明细表</t>
    </r>
  </si>
  <si>
    <r>
      <rPr>
        <sz val="10"/>
        <rFont val="宋体"/>
        <charset val="134"/>
      </rPr>
      <t>表</t>
    </r>
    <r>
      <rPr>
        <sz val="10"/>
        <rFont val="Times New Roman"/>
        <charset val="134"/>
      </rPr>
      <t>4-9-1</t>
    </r>
  </si>
  <si>
    <r>
      <rPr>
        <b/>
        <sz val="10"/>
        <rFont val="宋体"/>
        <charset val="134"/>
      </rPr>
      <t>项目名称</t>
    </r>
  </si>
  <si>
    <r>
      <rPr>
        <b/>
        <sz val="10"/>
        <rFont val="宋体"/>
        <charset val="134"/>
      </rPr>
      <t>建筑面积</t>
    </r>
    <r>
      <rPr>
        <b/>
        <sz val="10"/>
        <rFont val="Times New Roman"/>
        <charset val="134"/>
      </rPr>
      <t>/</t>
    </r>
    <r>
      <rPr>
        <b/>
        <sz val="10"/>
        <rFont val="宋体"/>
        <charset val="134"/>
      </rPr>
      <t>容积</t>
    </r>
  </si>
  <si>
    <r>
      <rPr>
        <b/>
        <sz val="10"/>
        <rFont val="宋体"/>
        <charset val="134"/>
      </rPr>
      <t>开工日期</t>
    </r>
  </si>
  <si>
    <r>
      <rPr>
        <b/>
        <sz val="10"/>
        <rFont val="宋体"/>
        <charset val="134"/>
      </rPr>
      <t>预计完工日期</t>
    </r>
  </si>
  <si>
    <r>
      <rPr>
        <b/>
        <sz val="10"/>
        <rFont val="宋体"/>
        <charset val="134"/>
      </rPr>
      <t>形象进度</t>
    </r>
  </si>
  <si>
    <r>
      <rPr>
        <b/>
        <sz val="10"/>
        <rFont val="宋体"/>
        <charset val="134"/>
      </rPr>
      <t>付款比例</t>
    </r>
  </si>
  <si>
    <r>
      <rPr>
        <sz val="18"/>
        <rFont val="黑体"/>
        <charset val="134"/>
      </rPr>
      <t>在建工程</t>
    </r>
    <r>
      <rPr>
        <sz val="18"/>
        <rFont val="Times New Roman"/>
        <charset val="134"/>
      </rPr>
      <t>—</t>
    </r>
    <r>
      <rPr>
        <sz val="18"/>
        <rFont val="黑体"/>
        <charset val="134"/>
      </rPr>
      <t>设备安装工程评估明细表</t>
    </r>
  </si>
  <si>
    <r>
      <rPr>
        <sz val="10"/>
        <rFont val="宋体"/>
        <charset val="134"/>
      </rPr>
      <t>表</t>
    </r>
    <r>
      <rPr>
        <sz val="10"/>
        <rFont val="Times New Roman"/>
        <charset val="134"/>
      </rPr>
      <t>4-9-2</t>
    </r>
  </si>
  <si>
    <r>
      <rPr>
        <b/>
        <sz val="10"/>
        <rFont val="宋体"/>
        <charset val="134"/>
      </rPr>
      <t>预计完
工日期</t>
    </r>
  </si>
  <si>
    <r>
      <rPr>
        <b/>
        <sz val="10"/>
        <rFont val="宋体"/>
        <charset val="134"/>
      </rPr>
      <t>设备费</t>
    </r>
  </si>
  <si>
    <r>
      <rPr>
        <b/>
        <sz val="10"/>
        <rFont val="宋体"/>
        <charset val="134"/>
      </rPr>
      <t>资金成本</t>
    </r>
  </si>
  <si>
    <r>
      <rPr>
        <b/>
        <sz val="10"/>
        <rFont val="宋体"/>
        <charset val="134"/>
      </rPr>
      <t>安装费及其他</t>
    </r>
  </si>
  <si>
    <r>
      <rPr>
        <b/>
        <sz val="10"/>
        <rFont val="宋体"/>
        <charset val="134"/>
      </rPr>
      <t>合计</t>
    </r>
  </si>
  <si>
    <r>
      <rPr>
        <sz val="18"/>
        <rFont val="黑体"/>
        <charset val="134"/>
      </rPr>
      <t>在建工程</t>
    </r>
    <r>
      <rPr>
        <sz val="18"/>
        <rFont val="Times New Roman"/>
        <charset val="134"/>
      </rPr>
      <t>—</t>
    </r>
    <r>
      <rPr>
        <sz val="18"/>
        <rFont val="黑体"/>
        <charset val="134"/>
      </rPr>
      <t>待摊费用评估明细表</t>
    </r>
  </si>
  <si>
    <r>
      <rPr>
        <sz val="10"/>
        <rFont val="宋体"/>
        <charset val="134"/>
      </rPr>
      <t>表</t>
    </r>
    <r>
      <rPr>
        <sz val="10"/>
        <rFont val="Times New Roman"/>
        <charset val="134"/>
      </rPr>
      <t>4-9-3</t>
    </r>
  </si>
  <si>
    <r>
      <rPr>
        <sz val="18"/>
        <rFont val="黑体"/>
        <charset val="134"/>
      </rPr>
      <t>在建工程</t>
    </r>
    <r>
      <rPr>
        <sz val="18"/>
        <rFont val="Times New Roman"/>
        <charset val="134"/>
      </rPr>
      <t>—</t>
    </r>
    <r>
      <rPr>
        <sz val="18"/>
        <rFont val="黑体"/>
        <charset val="134"/>
      </rPr>
      <t>预付工程款评估明细表</t>
    </r>
  </si>
  <si>
    <r>
      <rPr>
        <sz val="10"/>
        <rFont val="宋体"/>
        <charset val="134"/>
      </rPr>
      <t>表</t>
    </r>
    <r>
      <rPr>
        <sz val="10"/>
        <rFont val="Times New Roman"/>
        <charset val="134"/>
      </rPr>
      <t>4-9-4</t>
    </r>
  </si>
  <si>
    <r>
      <rPr>
        <b/>
        <sz val="10"/>
        <rFont val="宋体"/>
        <charset val="134"/>
      </rPr>
      <t>收款单位名称</t>
    </r>
  </si>
  <si>
    <r>
      <rPr>
        <b/>
        <sz val="10"/>
        <rFont val="宋体"/>
        <charset val="134"/>
      </rPr>
      <t>合同总金额</t>
    </r>
  </si>
  <si>
    <r>
      <rPr>
        <sz val="18"/>
        <rFont val="黑体"/>
        <charset val="134"/>
      </rPr>
      <t>在建工程</t>
    </r>
    <r>
      <rPr>
        <sz val="18"/>
        <rFont val="Times New Roman"/>
        <charset val="134"/>
      </rPr>
      <t>—</t>
    </r>
    <r>
      <rPr>
        <sz val="18"/>
        <rFont val="黑体"/>
        <charset val="134"/>
      </rPr>
      <t>工程物资评估明细表</t>
    </r>
  </si>
  <si>
    <r>
      <rPr>
        <sz val="10"/>
        <rFont val="宋体"/>
        <charset val="134"/>
      </rPr>
      <t>表</t>
    </r>
    <r>
      <rPr>
        <sz val="10"/>
        <rFont val="Times New Roman"/>
        <charset val="134"/>
      </rPr>
      <t>4-9-5</t>
    </r>
  </si>
  <si>
    <r>
      <rPr>
        <b/>
        <sz val="10"/>
        <rFont val="宋体"/>
        <charset val="134"/>
      </rPr>
      <t>工程项目</t>
    </r>
  </si>
  <si>
    <r>
      <rPr>
        <b/>
        <sz val="10"/>
        <rFont val="宋体"/>
        <charset val="134"/>
      </rPr>
      <t>计量
单位</t>
    </r>
  </si>
  <si>
    <r>
      <rPr>
        <sz val="18"/>
        <rFont val="黑体"/>
        <charset val="134"/>
      </rPr>
      <t>生产性生物资产评估明细表</t>
    </r>
  </si>
  <si>
    <r>
      <rPr>
        <sz val="10"/>
        <rFont val="宋体"/>
        <charset val="134"/>
      </rPr>
      <t>表</t>
    </r>
    <r>
      <rPr>
        <sz val="10"/>
        <rFont val="Times New Roman"/>
        <charset val="134"/>
      </rPr>
      <t>4-10</t>
    </r>
  </si>
  <si>
    <r>
      <rPr>
        <b/>
        <sz val="10"/>
        <rFont val="宋体"/>
        <charset val="134"/>
      </rPr>
      <t>种类</t>
    </r>
  </si>
  <si>
    <r>
      <rPr>
        <b/>
        <sz val="10"/>
        <rFont val="宋体"/>
        <charset val="134"/>
      </rPr>
      <t>群别</t>
    </r>
  </si>
  <si>
    <r>
      <rPr>
        <sz val="18"/>
        <rFont val="黑体"/>
        <charset val="134"/>
      </rPr>
      <t>油气资产评估明细表</t>
    </r>
  </si>
  <si>
    <r>
      <rPr>
        <sz val="10"/>
        <rFont val="宋体"/>
        <charset val="134"/>
      </rPr>
      <t>表</t>
    </r>
    <r>
      <rPr>
        <sz val="10"/>
        <rFont val="Times New Roman"/>
        <charset val="134"/>
      </rPr>
      <t>4-11</t>
    </r>
  </si>
  <si>
    <r>
      <rPr>
        <b/>
        <sz val="10"/>
        <rFont val="宋体"/>
        <charset val="134"/>
      </rPr>
      <t>类别</t>
    </r>
  </si>
  <si>
    <r>
      <rPr>
        <b/>
        <sz val="10"/>
        <rFont val="宋体"/>
        <charset val="134"/>
      </rPr>
      <t>矿区（或油田）</t>
    </r>
  </si>
  <si>
    <r>
      <rPr>
        <b/>
        <sz val="10"/>
        <rFont val="宋体"/>
        <charset val="134"/>
      </rPr>
      <t>形成日期</t>
    </r>
  </si>
  <si>
    <r>
      <rPr>
        <sz val="18"/>
        <rFont val="黑体"/>
        <charset val="134"/>
      </rPr>
      <t>使用权资产评估明细表</t>
    </r>
  </si>
  <si>
    <r>
      <rPr>
        <sz val="10"/>
        <rFont val="宋体"/>
        <charset val="134"/>
      </rPr>
      <t>表</t>
    </r>
    <r>
      <rPr>
        <sz val="10"/>
        <rFont val="Times New Roman"/>
        <charset val="134"/>
      </rPr>
      <t>4-12</t>
    </r>
  </si>
  <si>
    <r>
      <rPr>
        <b/>
        <sz val="10"/>
        <rFont val="宋体"/>
        <charset val="134"/>
      </rPr>
      <t>租赁资产编号</t>
    </r>
  </si>
  <si>
    <r>
      <rPr>
        <b/>
        <sz val="10"/>
        <rFont val="宋体"/>
        <charset val="134"/>
      </rPr>
      <t>租赁资产名称</t>
    </r>
  </si>
  <si>
    <r>
      <rPr>
        <b/>
        <sz val="10"/>
        <rFont val="宋体"/>
        <charset val="134"/>
      </rPr>
      <t>租赁日期</t>
    </r>
  </si>
  <si>
    <r>
      <rPr>
        <sz val="18"/>
        <rFont val="黑体"/>
        <charset val="134"/>
      </rPr>
      <t>无形资产评估汇总表</t>
    </r>
  </si>
  <si>
    <r>
      <rPr>
        <sz val="10"/>
        <rFont val="宋体"/>
        <charset val="134"/>
      </rPr>
      <t>表</t>
    </r>
    <r>
      <rPr>
        <sz val="10"/>
        <rFont val="Times New Roman"/>
        <charset val="134"/>
      </rPr>
      <t>4-13</t>
    </r>
  </si>
  <si>
    <t>4-13-1</t>
  </si>
  <si>
    <r>
      <rPr>
        <sz val="10"/>
        <rFont val="宋体"/>
        <charset val="134"/>
      </rPr>
      <t>无形资产</t>
    </r>
    <r>
      <rPr>
        <sz val="10"/>
        <rFont val="Times New Roman"/>
        <charset val="134"/>
      </rPr>
      <t>-</t>
    </r>
    <r>
      <rPr>
        <sz val="10"/>
        <rFont val="宋体"/>
        <charset val="134"/>
      </rPr>
      <t>土地使用权余额</t>
    </r>
  </si>
  <si>
    <t>无形资产-土地使用权</t>
  </si>
  <si>
    <t>4-13-2</t>
  </si>
  <si>
    <r>
      <rPr>
        <sz val="10"/>
        <rFont val="宋体"/>
        <charset val="134"/>
      </rPr>
      <t>无形资产</t>
    </r>
    <r>
      <rPr>
        <sz val="10"/>
        <rFont val="Times New Roman"/>
        <charset val="134"/>
      </rPr>
      <t>-</t>
    </r>
    <r>
      <rPr>
        <sz val="10"/>
        <rFont val="宋体"/>
        <charset val="134"/>
      </rPr>
      <t>矿业权余额</t>
    </r>
  </si>
  <si>
    <t>无形资产-矿业权</t>
  </si>
  <si>
    <t>4-13-3</t>
  </si>
  <si>
    <t>无形资产-海域使用权余额</t>
  </si>
  <si>
    <t>无形资产-海域使用权</t>
  </si>
  <si>
    <t>4-13-4</t>
  </si>
  <si>
    <r>
      <rPr>
        <sz val="10"/>
        <rFont val="宋体"/>
        <charset val="134"/>
      </rPr>
      <t>无形资产</t>
    </r>
    <r>
      <rPr>
        <sz val="10"/>
        <rFont val="Times New Roman"/>
        <charset val="134"/>
      </rPr>
      <t>-</t>
    </r>
    <r>
      <rPr>
        <sz val="10"/>
        <rFont val="宋体"/>
        <charset val="134"/>
      </rPr>
      <t>其他无形资产余额</t>
    </r>
  </si>
  <si>
    <t>无形资产-其他无形资产</t>
  </si>
  <si>
    <t>4-13-5</t>
  </si>
  <si>
    <r>
      <rPr>
        <sz val="10"/>
        <rFont val="宋体"/>
        <charset val="134"/>
      </rPr>
      <t>无形资产</t>
    </r>
    <r>
      <rPr>
        <sz val="10"/>
        <rFont val="Times New Roman"/>
        <charset val="134"/>
      </rPr>
      <t>-</t>
    </r>
    <r>
      <rPr>
        <sz val="10"/>
        <rFont val="宋体"/>
        <charset val="134"/>
      </rPr>
      <t>数据资产余额</t>
    </r>
  </si>
  <si>
    <t>无形资产-数据资产</t>
  </si>
  <si>
    <t>4-13</t>
  </si>
  <si>
    <r>
      <rPr>
        <b/>
        <sz val="10"/>
        <rFont val="宋体"/>
        <charset val="134"/>
      </rPr>
      <t>无形资产余额合计</t>
    </r>
  </si>
  <si>
    <r>
      <rPr>
        <b/>
        <sz val="10"/>
        <rFont val="宋体"/>
        <charset val="134"/>
      </rPr>
      <t>无形资产净值合计</t>
    </r>
  </si>
  <si>
    <r>
      <rPr>
        <sz val="18"/>
        <rFont val="黑体"/>
        <charset val="134"/>
      </rPr>
      <t>无形资产</t>
    </r>
    <r>
      <rPr>
        <sz val="18"/>
        <rFont val="Times New Roman"/>
        <charset val="134"/>
      </rPr>
      <t>—</t>
    </r>
    <r>
      <rPr>
        <sz val="18"/>
        <rFont val="黑体"/>
        <charset val="134"/>
      </rPr>
      <t>土地使用权评估明细表</t>
    </r>
  </si>
  <si>
    <r>
      <rPr>
        <sz val="10"/>
        <rFont val="宋体"/>
        <charset val="134"/>
      </rPr>
      <t>表</t>
    </r>
    <r>
      <rPr>
        <sz val="10"/>
        <rFont val="Times New Roman"/>
        <charset val="134"/>
      </rPr>
      <t>4-13-1</t>
    </r>
  </si>
  <si>
    <r>
      <rPr>
        <sz val="18"/>
        <rFont val="黑体"/>
        <charset val="134"/>
      </rPr>
      <t>无形资产</t>
    </r>
    <r>
      <rPr>
        <sz val="18"/>
        <rFont val="Times New Roman"/>
        <charset val="134"/>
      </rPr>
      <t>—</t>
    </r>
    <r>
      <rPr>
        <sz val="18"/>
        <rFont val="黑体"/>
        <charset val="134"/>
      </rPr>
      <t>矿业权评估明细表</t>
    </r>
  </si>
  <si>
    <r>
      <rPr>
        <sz val="10"/>
        <rFont val="宋体"/>
        <charset val="134"/>
      </rPr>
      <t>表</t>
    </r>
    <r>
      <rPr>
        <sz val="10"/>
        <rFont val="Times New Roman"/>
        <charset val="134"/>
      </rPr>
      <t>4-13-2</t>
    </r>
  </si>
  <si>
    <r>
      <rPr>
        <b/>
        <sz val="10"/>
        <rFont val="宋体"/>
        <charset val="134"/>
      </rPr>
      <t>名称、种类（探矿权</t>
    </r>
    <r>
      <rPr>
        <b/>
        <sz val="10"/>
        <rFont val="Times New Roman"/>
        <charset val="134"/>
      </rPr>
      <t>/</t>
    </r>
    <r>
      <rPr>
        <b/>
        <sz val="10"/>
        <rFont val="宋体"/>
        <charset val="134"/>
      </rPr>
      <t>采矿权）</t>
    </r>
  </si>
  <si>
    <r>
      <rPr>
        <b/>
        <sz val="10"/>
        <rFont val="宋体"/>
        <charset val="134"/>
      </rPr>
      <t>勘查（采矿）许可证编号</t>
    </r>
  </si>
  <si>
    <r>
      <rPr>
        <b/>
        <sz val="10"/>
        <rFont val="宋体"/>
        <charset val="134"/>
      </rPr>
      <t>取得方式</t>
    </r>
  </si>
  <si>
    <r>
      <rPr>
        <b/>
        <sz val="10"/>
        <rFont val="宋体"/>
        <charset val="134"/>
      </rPr>
      <t>剩余有效年限</t>
    </r>
  </si>
  <si>
    <r>
      <rPr>
        <b/>
        <sz val="10"/>
        <rFont val="宋体"/>
        <charset val="134"/>
      </rPr>
      <t>勘查开发阶段</t>
    </r>
  </si>
  <si>
    <r>
      <rPr>
        <b/>
        <sz val="10"/>
        <rFont val="宋体"/>
        <charset val="134"/>
      </rPr>
      <t>核定（批准）生产规模</t>
    </r>
  </si>
  <si>
    <r>
      <rPr>
        <sz val="18"/>
        <rFont val="黑体"/>
        <charset val="134"/>
      </rPr>
      <t>无形资产</t>
    </r>
    <r>
      <rPr>
        <sz val="18"/>
        <rFont val="Times New Roman"/>
        <charset val="134"/>
      </rPr>
      <t>—</t>
    </r>
    <r>
      <rPr>
        <sz val="18"/>
        <rFont val="黑体"/>
        <charset val="134"/>
      </rPr>
      <t>海域使用权评估明细表</t>
    </r>
  </si>
  <si>
    <r>
      <rPr>
        <sz val="10"/>
        <rFont val="宋体"/>
        <charset val="134"/>
      </rPr>
      <t>表</t>
    </r>
    <r>
      <rPr>
        <sz val="10"/>
        <rFont val="Times New Roman"/>
        <charset val="134"/>
      </rPr>
      <t>4-13-3</t>
    </r>
  </si>
  <si>
    <r>
      <rPr>
        <b/>
        <sz val="10"/>
        <rFont val="宋体"/>
        <charset val="134"/>
      </rPr>
      <t>海域权证编号</t>
    </r>
  </si>
  <si>
    <r>
      <rPr>
        <b/>
        <sz val="10"/>
        <rFont val="宋体"/>
        <charset val="134"/>
      </rPr>
      <t>海域名称</t>
    </r>
  </si>
  <si>
    <r>
      <rPr>
        <b/>
        <sz val="10"/>
        <rFont val="宋体"/>
        <charset val="134"/>
      </rPr>
      <t>地理位置</t>
    </r>
  </si>
  <si>
    <r>
      <rPr>
        <b/>
        <sz val="10"/>
        <rFont val="宋体"/>
        <charset val="134"/>
      </rPr>
      <t>权利性质</t>
    </r>
  </si>
  <si>
    <r>
      <rPr>
        <b/>
        <sz val="10"/>
        <rFont val="宋体"/>
        <charset val="134"/>
      </rPr>
      <t>证裁用途</t>
    </r>
  </si>
  <si>
    <r>
      <rPr>
        <sz val="18"/>
        <rFont val="黑体"/>
        <charset val="134"/>
      </rPr>
      <t>无形资产</t>
    </r>
    <r>
      <rPr>
        <sz val="18"/>
        <rFont val="Times New Roman"/>
        <charset val="134"/>
      </rPr>
      <t>—</t>
    </r>
    <r>
      <rPr>
        <sz val="18"/>
        <rFont val="黑体"/>
        <charset val="134"/>
      </rPr>
      <t>其他无形资产评估明细表</t>
    </r>
  </si>
  <si>
    <r>
      <rPr>
        <sz val="10"/>
        <rFont val="宋体"/>
        <charset val="134"/>
      </rPr>
      <t>表</t>
    </r>
    <r>
      <rPr>
        <sz val="10"/>
        <rFont val="Times New Roman"/>
        <charset val="134"/>
      </rPr>
      <t>4-13-4</t>
    </r>
  </si>
  <si>
    <r>
      <rPr>
        <b/>
        <sz val="10"/>
        <rFont val="宋体"/>
        <charset val="134"/>
      </rPr>
      <t>无形资产名称和内容</t>
    </r>
  </si>
  <si>
    <r>
      <rPr>
        <b/>
        <sz val="10"/>
        <rFont val="宋体"/>
        <charset val="134"/>
      </rPr>
      <t>法定</t>
    </r>
    <r>
      <rPr>
        <b/>
        <sz val="10"/>
        <rFont val="Times New Roman"/>
        <charset val="134"/>
      </rPr>
      <t>/</t>
    </r>
    <r>
      <rPr>
        <b/>
        <sz val="10"/>
        <rFont val="宋体"/>
        <charset val="134"/>
      </rPr>
      <t>预计使用年限</t>
    </r>
  </si>
  <si>
    <r>
      <rPr>
        <b/>
        <sz val="10"/>
        <rFont val="宋体"/>
        <charset val="134"/>
      </rPr>
      <t>尚可使用年限</t>
    </r>
  </si>
  <si>
    <r>
      <rPr>
        <b/>
        <sz val="18"/>
        <rFont val="宋体"/>
        <charset val="134"/>
      </rPr>
      <t>无形资产</t>
    </r>
    <r>
      <rPr>
        <b/>
        <sz val="18"/>
        <rFont val="Times New Roman"/>
        <charset val="134"/>
      </rPr>
      <t>—</t>
    </r>
    <r>
      <rPr>
        <b/>
        <sz val="18"/>
        <rFont val="宋体"/>
        <charset val="134"/>
      </rPr>
      <t>数据资产资产评估明细表</t>
    </r>
  </si>
  <si>
    <r>
      <rPr>
        <sz val="10"/>
        <rFont val="宋体"/>
        <charset val="134"/>
      </rPr>
      <t>表</t>
    </r>
    <r>
      <rPr>
        <sz val="10"/>
        <rFont val="Times New Roman"/>
        <charset val="134"/>
      </rPr>
      <t>4-13-5</t>
    </r>
  </si>
  <si>
    <r>
      <rPr>
        <sz val="18"/>
        <rFont val="黑体"/>
        <charset val="134"/>
      </rPr>
      <t>开发支出评估明细表</t>
    </r>
  </si>
  <si>
    <r>
      <rPr>
        <sz val="10"/>
        <rFont val="宋体"/>
        <charset val="134"/>
      </rPr>
      <t>表</t>
    </r>
    <r>
      <rPr>
        <sz val="10"/>
        <rFont val="Times New Roman"/>
        <charset val="134"/>
      </rPr>
      <t>4-14</t>
    </r>
  </si>
  <si>
    <r>
      <rPr>
        <b/>
        <sz val="10"/>
        <rFont val="宋体"/>
        <charset val="134"/>
      </rPr>
      <t>内容或名称</t>
    </r>
  </si>
  <si>
    <r>
      <rPr>
        <sz val="18"/>
        <rFont val="黑体"/>
        <charset val="134"/>
      </rPr>
      <t>商誉评估明细表</t>
    </r>
  </si>
  <si>
    <r>
      <rPr>
        <sz val="10"/>
        <rFont val="宋体"/>
        <charset val="134"/>
      </rPr>
      <t>表</t>
    </r>
    <r>
      <rPr>
        <sz val="10"/>
        <rFont val="Times New Roman"/>
        <charset val="134"/>
      </rPr>
      <t>4-15</t>
    </r>
  </si>
  <si>
    <r>
      <rPr>
        <sz val="18"/>
        <rFont val="黑体"/>
        <charset val="134"/>
      </rPr>
      <t>长期待摊费用评估明细表</t>
    </r>
  </si>
  <si>
    <r>
      <rPr>
        <sz val="10"/>
        <rFont val="宋体"/>
        <charset val="134"/>
      </rPr>
      <t>表</t>
    </r>
    <r>
      <rPr>
        <sz val="10"/>
        <rFont val="Times New Roman"/>
        <charset val="134"/>
      </rPr>
      <t>4-16</t>
    </r>
  </si>
  <si>
    <r>
      <rPr>
        <b/>
        <sz val="10"/>
        <rFont val="宋体"/>
        <charset val="134"/>
      </rPr>
      <t>费用名称或内容</t>
    </r>
  </si>
  <si>
    <r>
      <rPr>
        <b/>
        <sz val="10"/>
        <rFont val="宋体"/>
        <charset val="134"/>
      </rPr>
      <t>原始发生额</t>
    </r>
  </si>
  <si>
    <r>
      <rPr>
        <b/>
        <sz val="10"/>
        <rFont val="宋体"/>
        <charset val="134"/>
      </rPr>
      <t>预计摊
销月数</t>
    </r>
  </si>
  <si>
    <r>
      <rPr>
        <b/>
        <sz val="10"/>
        <rFont val="宋体"/>
        <charset val="134"/>
      </rPr>
      <t>尚存受
益月数</t>
    </r>
  </si>
  <si>
    <r>
      <rPr>
        <b/>
        <sz val="10"/>
        <rFont val="宋体"/>
        <charset val="134"/>
      </rPr>
      <t>合</t>
    </r>
    <r>
      <rPr>
        <b/>
        <sz val="10"/>
        <rFont val="Times New Roman"/>
        <charset val="134"/>
      </rPr>
      <t xml:space="preserve">                    </t>
    </r>
    <r>
      <rPr>
        <b/>
        <sz val="10"/>
        <rFont val="宋体"/>
        <charset val="134"/>
      </rPr>
      <t>计</t>
    </r>
  </si>
  <si>
    <r>
      <rPr>
        <sz val="18"/>
        <rFont val="黑体"/>
        <charset val="134"/>
      </rPr>
      <t>递延所得税资产评估明细表</t>
    </r>
  </si>
  <si>
    <r>
      <rPr>
        <sz val="10"/>
        <rFont val="宋体"/>
        <charset val="134"/>
      </rPr>
      <t>表</t>
    </r>
    <r>
      <rPr>
        <sz val="10"/>
        <rFont val="Times New Roman"/>
        <charset val="134"/>
      </rPr>
      <t>4-17</t>
    </r>
  </si>
  <si>
    <r>
      <rPr>
        <sz val="18"/>
        <rFont val="黑体"/>
        <charset val="134"/>
      </rPr>
      <t>其他非流动资产评估明细表</t>
    </r>
  </si>
  <si>
    <r>
      <rPr>
        <sz val="10"/>
        <rFont val="宋体"/>
        <charset val="134"/>
      </rPr>
      <t>表</t>
    </r>
    <r>
      <rPr>
        <sz val="10"/>
        <rFont val="Times New Roman"/>
        <charset val="134"/>
      </rPr>
      <t>4-18</t>
    </r>
  </si>
  <si>
    <r>
      <rPr>
        <sz val="18"/>
        <rFont val="黑体"/>
        <charset val="134"/>
      </rPr>
      <t>流动负债评估汇总表</t>
    </r>
  </si>
  <si>
    <r>
      <rPr>
        <sz val="10"/>
        <rFont val="宋体"/>
        <charset val="134"/>
      </rPr>
      <t>表</t>
    </r>
    <r>
      <rPr>
        <sz val="10"/>
        <rFont val="Times New Roman"/>
        <charset val="134"/>
      </rPr>
      <t>5</t>
    </r>
  </si>
  <si>
    <t>5-1</t>
  </si>
  <si>
    <t>5-2</t>
  </si>
  <si>
    <t>5-3</t>
  </si>
  <si>
    <t>5-4</t>
  </si>
  <si>
    <t>5-5</t>
  </si>
  <si>
    <t>5-6</t>
  </si>
  <si>
    <t>5-7</t>
  </si>
  <si>
    <t>5-8</t>
  </si>
  <si>
    <t>5-9</t>
  </si>
  <si>
    <t>5-10</t>
  </si>
  <si>
    <t>5-11</t>
  </si>
  <si>
    <t>5-12</t>
  </si>
  <si>
    <t>5-13</t>
  </si>
  <si>
    <t>5</t>
  </si>
  <si>
    <r>
      <rPr>
        <sz val="18"/>
        <rFont val="黑体"/>
        <charset val="134"/>
      </rPr>
      <t>短期借款评估明细表</t>
    </r>
  </si>
  <si>
    <r>
      <rPr>
        <sz val="10"/>
        <rFont val="宋体"/>
        <charset val="134"/>
      </rPr>
      <t>表</t>
    </r>
    <r>
      <rPr>
        <sz val="10"/>
        <rFont val="Times New Roman"/>
        <charset val="134"/>
      </rPr>
      <t>5-1</t>
    </r>
  </si>
  <si>
    <r>
      <rPr>
        <b/>
        <sz val="10"/>
        <rFont val="宋体"/>
        <charset val="134"/>
      </rPr>
      <t>放款银行或机构名称</t>
    </r>
  </si>
  <si>
    <r>
      <rPr>
        <b/>
        <sz val="10"/>
        <rFont val="宋体"/>
        <charset val="134"/>
      </rPr>
      <t>年利率</t>
    </r>
    <r>
      <rPr>
        <b/>
        <sz val="10"/>
        <rFont val="Times New Roman"/>
        <charset val="134"/>
      </rPr>
      <t>%</t>
    </r>
  </si>
  <si>
    <r>
      <rPr>
        <b/>
        <sz val="10"/>
        <rFont val="宋体"/>
        <charset val="134"/>
      </rPr>
      <t>担保方式</t>
    </r>
  </si>
  <si>
    <r>
      <rPr>
        <b/>
        <sz val="10"/>
        <rFont val="宋体"/>
        <charset val="134"/>
      </rPr>
      <t>外币金额</t>
    </r>
  </si>
  <si>
    <r>
      <rPr>
        <b/>
        <sz val="10"/>
        <rFont val="宋体"/>
        <charset val="134"/>
      </rPr>
      <t>基准日汇率</t>
    </r>
  </si>
  <si>
    <r>
      <rPr>
        <b/>
        <sz val="10"/>
        <rFont val="宋体"/>
        <charset val="134"/>
      </rPr>
      <t>合</t>
    </r>
    <r>
      <rPr>
        <b/>
        <sz val="10"/>
        <rFont val="Times New Roman"/>
        <charset val="134"/>
      </rPr>
      <t xml:space="preserve">                       </t>
    </r>
    <r>
      <rPr>
        <b/>
        <sz val="10"/>
        <rFont val="宋体"/>
        <charset val="134"/>
      </rPr>
      <t>计</t>
    </r>
  </si>
  <si>
    <r>
      <rPr>
        <sz val="18"/>
        <rFont val="黑体"/>
        <charset val="134"/>
      </rPr>
      <t>交易性金融负债评估明细表</t>
    </r>
  </si>
  <si>
    <r>
      <rPr>
        <sz val="10"/>
        <rFont val="宋体"/>
        <charset val="134"/>
      </rPr>
      <t>表</t>
    </r>
    <r>
      <rPr>
        <sz val="10"/>
        <rFont val="Times New Roman"/>
        <charset val="134"/>
      </rPr>
      <t>5-2</t>
    </r>
  </si>
  <si>
    <r>
      <rPr>
        <b/>
        <sz val="10"/>
        <rFont val="宋体"/>
        <charset val="134"/>
      </rPr>
      <t>合</t>
    </r>
    <r>
      <rPr>
        <b/>
        <sz val="10"/>
        <rFont val="Times New Roman"/>
        <charset val="134"/>
      </rPr>
      <t xml:space="preserve">                                    </t>
    </r>
    <r>
      <rPr>
        <b/>
        <sz val="10"/>
        <rFont val="宋体"/>
        <charset val="134"/>
      </rPr>
      <t>计</t>
    </r>
  </si>
  <si>
    <r>
      <rPr>
        <sz val="18"/>
        <rFont val="黑体"/>
        <charset val="134"/>
      </rPr>
      <t>衍生金融负债评估明细表</t>
    </r>
  </si>
  <si>
    <r>
      <rPr>
        <sz val="10"/>
        <rFont val="宋体"/>
        <charset val="134"/>
      </rPr>
      <t>表</t>
    </r>
    <r>
      <rPr>
        <sz val="10"/>
        <rFont val="Times New Roman"/>
        <charset val="134"/>
      </rPr>
      <t>5-3</t>
    </r>
  </si>
  <si>
    <r>
      <rPr>
        <sz val="18"/>
        <rFont val="黑体"/>
        <charset val="134"/>
      </rPr>
      <t>应付票据评估明细表</t>
    </r>
  </si>
  <si>
    <r>
      <rPr>
        <sz val="10"/>
        <rFont val="宋体"/>
        <charset val="134"/>
      </rPr>
      <t>表</t>
    </r>
    <r>
      <rPr>
        <sz val="10"/>
        <rFont val="Times New Roman"/>
        <charset val="134"/>
      </rPr>
      <t>5-4</t>
    </r>
  </si>
  <si>
    <r>
      <rPr>
        <b/>
        <sz val="10"/>
        <rFont val="宋体"/>
        <charset val="134"/>
      </rPr>
      <t>合</t>
    </r>
    <r>
      <rPr>
        <b/>
        <sz val="10"/>
        <rFont val="Times New Roman"/>
        <charset val="134"/>
      </rPr>
      <t xml:space="preserve">                         </t>
    </r>
    <r>
      <rPr>
        <b/>
        <sz val="10"/>
        <rFont val="宋体"/>
        <charset val="134"/>
      </rPr>
      <t>计</t>
    </r>
  </si>
  <si>
    <r>
      <rPr>
        <sz val="18"/>
        <rFont val="黑体"/>
        <charset val="134"/>
      </rPr>
      <t>应付账款评估明细表</t>
    </r>
  </si>
  <si>
    <r>
      <rPr>
        <sz val="10"/>
        <rFont val="宋体"/>
        <charset val="134"/>
      </rPr>
      <t>表</t>
    </r>
    <r>
      <rPr>
        <sz val="10"/>
        <rFont val="Times New Roman"/>
        <charset val="134"/>
      </rPr>
      <t>5-5</t>
    </r>
  </si>
  <si>
    <r>
      <rPr>
        <sz val="18"/>
        <rFont val="黑体"/>
        <charset val="134"/>
      </rPr>
      <t>预收账款评估明细表</t>
    </r>
  </si>
  <si>
    <r>
      <rPr>
        <sz val="10"/>
        <rFont val="宋体"/>
        <charset val="134"/>
      </rPr>
      <t>表</t>
    </r>
    <r>
      <rPr>
        <sz val="10"/>
        <rFont val="Times New Roman"/>
        <charset val="134"/>
      </rPr>
      <t>5-6</t>
    </r>
  </si>
  <si>
    <r>
      <rPr>
        <sz val="18"/>
        <rFont val="黑体"/>
        <charset val="134"/>
      </rPr>
      <t>合同负债评估明细表</t>
    </r>
  </si>
  <si>
    <r>
      <rPr>
        <sz val="10"/>
        <rFont val="宋体"/>
        <charset val="134"/>
      </rPr>
      <t>表</t>
    </r>
    <r>
      <rPr>
        <sz val="10"/>
        <rFont val="Times New Roman"/>
        <charset val="134"/>
      </rPr>
      <t>5-7</t>
    </r>
  </si>
  <si>
    <r>
      <rPr>
        <sz val="18"/>
        <rFont val="黑体"/>
        <charset val="134"/>
      </rPr>
      <t>应付职工薪酬评估明细表</t>
    </r>
  </si>
  <si>
    <r>
      <rPr>
        <sz val="10"/>
        <rFont val="宋体"/>
        <charset val="134"/>
      </rPr>
      <t>表</t>
    </r>
    <r>
      <rPr>
        <sz val="10"/>
        <rFont val="Times New Roman"/>
        <charset val="134"/>
      </rPr>
      <t>5-8</t>
    </r>
  </si>
  <si>
    <r>
      <rPr>
        <sz val="10"/>
        <rFont val="宋体"/>
        <charset val="134"/>
      </rPr>
      <t>工资、奖金、津贴和补贴</t>
    </r>
  </si>
  <si>
    <r>
      <rPr>
        <sz val="10"/>
        <rFont val="宋体"/>
        <charset val="134"/>
      </rPr>
      <t>职工福利费</t>
    </r>
  </si>
  <si>
    <r>
      <rPr>
        <sz val="10"/>
        <rFont val="宋体"/>
        <charset val="134"/>
      </rPr>
      <t>医疗保险费</t>
    </r>
  </si>
  <si>
    <r>
      <rPr>
        <sz val="10"/>
        <rFont val="宋体"/>
        <charset val="134"/>
      </rPr>
      <t>基本养老保险费</t>
    </r>
  </si>
  <si>
    <r>
      <rPr>
        <sz val="10"/>
        <rFont val="宋体"/>
        <charset val="134"/>
      </rPr>
      <t>年金缴费</t>
    </r>
  </si>
  <si>
    <r>
      <rPr>
        <sz val="10"/>
        <rFont val="宋体"/>
        <charset val="134"/>
      </rPr>
      <t>失业保险费</t>
    </r>
  </si>
  <si>
    <r>
      <rPr>
        <sz val="10"/>
        <rFont val="宋体"/>
        <charset val="134"/>
      </rPr>
      <t>工伤保险费</t>
    </r>
  </si>
  <si>
    <r>
      <rPr>
        <sz val="10"/>
        <rFont val="宋体"/>
        <charset val="134"/>
      </rPr>
      <t>生育保险费</t>
    </r>
  </si>
  <si>
    <r>
      <rPr>
        <sz val="10"/>
        <rFont val="宋体"/>
        <charset val="134"/>
      </rPr>
      <t>住房公积金</t>
    </r>
  </si>
  <si>
    <r>
      <rPr>
        <sz val="10"/>
        <rFont val="宋体"/>
        <charset val="134"/>
      </rPr>
      <t>工会经费</t>
    </r>
  </si>
  <si>
    <r>
      <rPr>
        <sz val="10"/>
        <rFont val="宋体"/>
        <charset val="134"/>
      </rPr>
      <t>职工教育经费</t>
    </r>
  </si>
  <si>
    <r>
      <rPr>
        <sz val="10"/>
        <rFont val="宋体"/>
        <charset val="134"/>
      </rPr>
      <t>非货币性福利</t>
    </r>
  </si>
  <si>
    <r>
      <rPr>
        <sz val="10"/>
        <rFont val="宋体"/>
        <charset val="134"/>
      </rPr>
      <t>辞退福利</t>
    </r>
  </si>
  <si>
    <r>
      <rPr>
        <sz val="10"/>
        <rFont val="宋体"/>
        <charset val="134"/>
      </rPr>
      <t>股份支付</t>
    </r>
  </si>
  <si>
    <r>
      <rPr>
        <sz val="10"/>
        <rFont val="宋体"/>
        <charset val="134"/>
      </rPr>
      <t>其他</t>
    </r>
  </si>
  <si>
    <r>
      <rPr>
        <b/>
        <sz val="10"/>
        <rFont val="宋体"/>
        <charset val="134"/>
      </rPr>
      <t>合</t>
    </r>
    <r>
      <rPr>
        <b/>
        <sz val="10"/>
        <rFont val="Times New Roman"/>
        <charset val="134"/>
      </rPr>
      <t xml:space="preserve">                          </t>
    </r>
    <r>
      <rPr>
        <b/>
        <sz val="10"/>
        <rFont val="宋体"/>
        <charset val="134"/>
      </rPr>
      <t>计</t>
    </r>
  </si>
  <si>
    <r>
      <rPr>
        <sz val="18"/>
        <rFont val="黑体"/>
        <charset val="134"/>
      </rPr>
      <t>应交税费评估明细表</t>
    </r>
  </si>
  <si>
    <r>
      <rPr>
        <sz val="10"/>
        <rFont val="宋体"/>
        <charset val="134"/>
      </rPr>
      <t>表</t>
    </r>
    <r>
      <rPr>
        <sz val="10"/>
        <rFont val="Times New Roman"/>
        <charset val="134"/>
      </rPr>
      <t>5-9</t>
    </r>
  </si>
  <si>
    <r>
      <rPr>
        <b/>
        <sz val="10"/>
        <rFont val="宋体"/>
        <charset val="134"/>
      </rPr>
      <t>征税机关</t>
    </r>
  </si>
  <si>
    <r>
      <rPr>
        <b/>
        <sz val="10"/>
        <rFont val="宋体"/>
        <charset val="134"/>
      </rPr>
      <t>税费种类</t>
    </r>
  </si>
  <si>
    <r>
      <rPr>
        <b/>
        <sz val="10"/>
        <rFont val="宋体"/>
        <charset val="134"/>
      </rPr>
      <t>税率</t>
    </r>
  </si>
  <si>
    <r>
      <rPr>
        <b/>
        <sz val="10"/>
        <rFont val="宋体"/>
        <charset val="134"/>
      </rPr>
      <t>合</t>
    </r>
    <r>
      <rPr>
        <b/>
        <sz val="10"/>
        <rFont val="Times New Roman"/>
        <charset val="134"/>
      </rPr>
      <t xml:space="preserve">                             </t>
    </r>
    <r>
      <rPr>
        <b/>
        <sz val="10"/>
        <rFont val="宋体"/>
        <charset val="134"/>
      </rPr>
      <t>计</t>
    </r>
  </si>
  <si>
    <r>
      <rPr>
        <sz val="18"/>
        <rFont val="黑体"/>
        <charset val="134"/>
      </rPr>
      <t>其他应付款评估汇总表</t>
    </r>
  </si>
  <si>
    <r>
      <rPr>
        <sz val="10"/>
        <rFont val="宋体"/>
        <charset val="134"/>
      </rPr>
      <t>表</t>
    </r>
    <r>
      <rPr>
        <sz val="10"/>
        <rFont val="Times New Roman"/>
        <charset val="134"/>
      </rPr>
      <t>5-10</t>
    </r>
  </si>
  <si>
    <t>5-10-1</t>
  </si>
  <si>
    <t>5-10-2</t>
  </si>
  <si>
    <t>其他应付-利息</t>
  </si>
  <si>
    <t>5-10-3</t>
  </si>
  <si>
    <t>其他应付-股利</t>
  </si>
  <si>
    <r>
      <rPr>
        <b/>
        <sz val="10"/>
        <rFont val="宋体"/>
        <charset val="134"/>
      </rPr>
      <t>其他应付款合计</t>
    </r>
  </si>
  <si>
    <r>
      <rPr>
        <sz val="18"/>
        <rFont val="黑体"/>
        <charset val="134"/>
      </rPr>
      <t>其他应付款评估明细表</t>
    </r>
  </si>
  <si>
    <r>
      <rPr>
        <sz val="10"/>
        <rFont val="宋体"/>
        <charset val="134"/>
      </rPr>
      <t>表</t>
    </r>
    <r>
      <rPr>
        <sz val="10"/>
        <rFont val="Times New Roman"/>
        <charset val="134"/>
      </rPr>
      <t>5-10-1</t>
    </r>
  </si>
  <si>
    <r>
      <rPr>
        <sz val="18"/>
        <rFont val="黑体"/>
        <charset val="134"/>
      </rPr>
      <t>应付利息评估明细表</t>
    </r>
  </si>
  <si>
    <r>
      <rPr>
        <sz val="10"/>
        <rFont val="宋体"/>
        <charset val="134"/>
      </rPr>
      <t>表</t>
    </r>
    <r>
      <rPr>
        <sz val="10"/>
        <rFont val="Times New Roman"/>
        <charset val="134"/>
      </rPr>
      <t>5-10-2</t>
    </r>
  </si>
  <si>
    <r>
      <rPr>
        <sz val="18"/>
        <rFont val="黑体"/>
        <charset val="134"/>
      </rPr>
      <t>应付股利评估明细表</t>
    </r>
  </si>
  <si>
    <r>
      <rPr>
        <sz val="10"/>
        <rFont val="宋体"/>
        <charset val="134"/>
      </rPr>
      <t>表</t>
    </r>
    <r>
      <rPr>
        <sz val="10"/>
        <rFont val="Times New Roman"/>
        <charset val="134"/>
      </rPr>
      <t>5-10-3</t>
    </r>
  </si>
  <si>
    <r>
      <rPr>
        <b/>
        <sz val="10"/>
        <rFont val="宋体"/>
        <charset val="134"/>
      </rPr>
      <t>投资单位名称（股东）</t>
    </r>
  </si>
  <si>
    <r>
      <rPr>
        <b/>
        <sz val="10"/>
        <rFont val="宋体"/>
        <charset val="134"/>
      </rPr>
      <t>利润所属期间</t>
    </r>
  </si>
  <si>
    <r>
      <rPr>
        <sz val="18"/>
        <rFont val="黑体"/>
        <charset val="134"/>
      </rPr>
      <t>持有待售负债评估明细表</t>
    </r>
  </si>
  <si>
    <r>
      <rPr>
        <sz val="10"/>
        <rFont val="宋体"/>
        <charset val="134"/>
      </rPr>
      <t>表</t>
    </r>
    <r>
      <rPr>
        <sz val="10"/>
        <rFont val="Times New Roman"/>
        <charset val="134"/>
      </rPr>
      <t>5-11</t>
    </r>
  </si>
  <si>
    <r>
      <rPr>
        <b/>
        <sz val="10"/>
        <rFont val="宋体"/>
        <charset val="134"/>
      </rPr>
      <t>户名（结算对象）</t>
    </r>
  </si>
  <si>
    <r>
      <rPr>
        <sz val="18"/>
        <rFont val="黑体"/>
        <charset val="134"/>
      </rPr>
      <t>一年内到期的非流动负债评估明细表</t>
    </r>
  </si>
  <si>
    <r>
      <rPr>
        <sz val="10"/>
        <rFont val="宋体"/>
        <charset val="134"/>
      </rPr>
      <t>表</t>
    </r>
    <r>
      <rPr>
        <sz val="10"/>
        <rFont val="Times New Roman"/>
        <charset val="134"/>
      </rPr>
      <t>5-12</t>
    </r>
  </si>
  <si>
    <r>
      <rPr>
        <b/>
        <sz val="10"/>
        <rFont val="宋体"/>
        <charset val="134"/>
      </rPr>
      <t>结算项目</t>
    </r>
  </si>
  <si>
    <r>
      <rPr>
        <b/>
        <sz val="10"/>
        <rFont val="宋体"/>
        <charset val="134"/>
      </rPr>
      <t>票面月利率</t>
    </r>
    <r>
      <rPr>
        <b/>
        <sz val="10"/>
        <rFont val="Times New Roman"/>
        <charset val="134"/>
      </rPr>
      <t>%</t>
    </r>
  </si>
  <si>
    <r>
      <rPr>
        <sz val="18"/>
        <rFont val="黑体"/>
        <charset val="134"/>
      </rPr>
      <t>其他流动负债评估明细表</t>
    </r>
  </si>
  <si>
    <r>
      <rPr>
        <sz val="10"/>
        <rFont val="宋体"/>
        <charset val="134"/>
      </rPr>
      <t>表</t>
    </r>
    <r>
      <rPr>
        <sz val="10"/>
        <rFont val="Times New Roman"/>
        <charset val="134"/>
      </rPr>
      <t>5-13</t>
    </r>
  </si>
  <si>
    <r>
      <rPr>
        <sz val="18"/>
        <rFont val="黑体"/>
        <charset val="134"/>
      </rPr>
      <t>非流动负债评估汇总表</t>
    </r>
  </si>
  <si>
    <r>
      <rPr>
        <sz val="10"/>
        <rFont val="宋体"/>
        <charset val="134"/>
      </rPr>
      <t>表</t>
    </r>
    <r>
      <rPr>
        <sz val="10"/>
        <rFont val="Times New Roman"/>
        <charset val="134"/>
      </rPr>
      <t>6</t>
    </r>
  </si>
  <si>
    <t>6-1</t>
  </si>
  <si>
    <t>6-2</t>
  </si>
  <si>
    <t>6-3</t>
  </si>
  <si>
    <t>6-4</t>
  </si>
  <si>
    <t>6-5</t>
  </si>
  <si>
    <t>6-6</t>
  </si>
  <si>
    <t>6-7</t>
  </si>
  <si>
    <t>6-8</t>
  </si>
  <si>
    <t>6</t>
  </si>
  <si>
    <r>
      <rPr>
        <sz val="18"/>
        <rFont val="黑体"/>
        <charset val="134"/>
      </rPr>
      <t>长期借款评估明细表</t>
    </r>
  </si>
  <si>
    <r>
      <rPr>
        <sz val="10"/>
        <rFont val="宋体"/>
        <charset val="134"/>
      </rPr>
      <t>表</t>
    </r>
    <r>
      <rPr>
        <sz val="10"/>
        <rFont val="Times New Roman"/>
        <charset val="134"/>
      </rPr>
      <t>6-1</t>
    </r>
  </si>
  <si>
    <r>
      <rPr>
        <sz val="18"/>
        <rFont val="黑体"/>
        <charset val="134"/>
      </rPr>
      <t>应付债券评估明细表</t>
    </r>
  </si>
  <si>
    <r>
      <rPr>
        <sz val="10"/>
        <rFont val="宋体"/>
        <charset val="134"/>
      </rPr>
      <t>表</t>
    </r>
    <r>
      <rPr>
        <sz val="10"/>
        <rFont val="Times New Roman"/>
        <charset val="134"/>
      </rPr>
      <t>6-2</t>
    </r>
  </si>
  <si>
    <r>
      <rPr>
        <b/>
        <sz val="10"/>
        <rFont val="宋体"/>
        <charset val="134"/>
      </rPr>
      <t>债券发行单位</t>
    </r>
  </si>
  <si>
    <r>
      <rPr>
        <b/>
        <sz val="10"/>
        <rFont val="Times New Roman"/>
        <charset val="134"/>
      </rPr>
      <t xml:space="preserve"> </t>
    </r>
    <r>
      <rPr>
        <b/>
        <sz val="10"/>
        <rFont val="宋体"/>
        <charset val="134"/>
      </rPr>
      <t>备</t>
    </r>
    <r>
      <rPr>
        <b/>
        <sz val="10"/>
        <rFont val="Times New Roman"/>
        <charset val="134"/>
      </rPr>
      <t xml:space="preserve"> </t>
    </r>
    <r>
      <rPr>
        <b/>
        <sz val="10"/>
        <rFont val="宋体"/>
        <charset val="134"/>
      </rPr>
      <t>注</t>
    </r>
  </si>
  <si>
    <r>
      <rPr>
        <sz val="18"/>
        <rFont val="黑体"/>
        <charset val="134"/>
      </rPr>
      <t>租赁负债评估明细表</t>
    </r>
  </si>
  <si>
    <r>
      <rPr>
        <sz val="10"/>
        <rFont val="宋体"/>
        <charset val="134"/>
      </rPr>
      <t>表</t>
    </r>
    <r>
      <rPr>
        <sz val="10"/>
        <rFont val="Times New Roman"/>
        <charset val="134"/>
      </rPr>
      <t>6-3</t>
    </r>
  </si>
  <si>
    <t>户名（结算对象)</t>
  </si>
  <si>
    <r>
      <rPr>
        <sz val="18"/>
        <rFont val="黑体"/>
        <charset val="134"/>
      </rPr>
      <t>长期应付款评估汇总表</t>
    </r>
  </si>
  <si>
    <r>
      <rPr>
        <sz val="10"/>
        <rFont val="宋体"/>
        <charset val="134"/>
      </rPr>
      <t>表</t>
    </r>
    <r>
      <rPr>
        <sz val="10"/>
        <rFont val="Times New Roman"/>
        <charset val="134"/>
      </rPr>
      <t>6-4</t>
    </r>
  </si>
  <si>
    <t>6-4-1</t>
  </si>
  <si>
    <t>6-4-2</t>
  </si>
  <si>
    <t>长期应付-专项应付款</t>
  </si>
  <si>
    <r>
      <rPr>
        <sz val="18"/>
        <rFont val="黑体"/>
        <charset val="134"/>
      </rPr>
      <t>长期应付款评估明细表</t>
    </r>
  </si>
  <si>
    <r>
      <rPr>
        <sz val="10"/>
        <rFont val="宋体"/>
        <charset val="134"/>
      </rPr>
      <t>表</t>
    </r>
    <r>
      <rPr>
        <sz val="10"/>
        <rFont val="Times New Roman"/>
        <charset val="134"/>
      </rPr>
      <t>6-4-1</t>
    </r>
  </si>
  <si>
    <r>
      <rPr>
        <b/>
        <sz val="10"/>
        <rFont val="宋体"/>
        <charset val="134"/>
      </rPr>
      <t>初始额</t>
    </r>
  </si>
  <si>
    <r>
      <rPr>
        <b/>
        <sz val="10"/>
        <rFont val="宋体"/>
        <charset val="134"/>
      </rPr>
      <t>利息及汇率净损失</t>
    </r>
  </si>
  <si>
    <r>
      <rPr>
        <sz val="18"/>
        <rFont val="黑体"/>
        <charset val="134"/>
      </rPr>
      <t>长期应付</t>
    </r>
    <r>
      <rPr>
        <sz val="18"/>
        <rFont val="Times New Roman"/>
        <charset val="134"/>
      </rPr>
      <t>—</t>
    </r>
    <r>
      <rPr>
        <sz val="18"/>
        <rFont val="黑体"/>
        <charset val="134"/>
      </rPr>
      <t>专项应付款评估明细表</t>
    </r>
  </si>
  <si>
    <r>
      <rPr>
        <sz val="10"/>
        <rFont val="宋体"/>
        <charset val="134"/>
      </rPr>
      <t>表</t>
    </r>
    <r>
      <rPr>
        <sz val="10"/>
        <rFont val="Times New Roman"/>
        <charset val="134"/>
      </rPr>
      <t>6-4-2</t>
    </r>
  </si>
  <si>
    <r>
      <rPr>
        <sz val="18"/>
        <rFont val="黑体"/>
        <charset val="134"/>
      </rPr>
      <t>预计负债评估明细表</t>
    </r>
  </si>
  <si>
    <r>
      <rPr>
        <sz val="10"/>
        <rFont val="宋体"/>
        <charset val="134"/>
      </rPr>
      <t>表</t>
    </r>
    <r>
      <rPr>
        <sz val="10"/>
        <rFont val="Times New Roman"/>
        <charset val="134"/>
      </rPr>
      <t>6-5</t>
    </r>
  </si>
  <si>
    <r>
      <rPr>
        <b/>
        <sz val="10"/>
        <rFont val="宋体"/>
        <charset val="134"/>
      </rPr>
      <t>核算内容</t>
    </r>
  </si>
  <si>
    <r>
      <rPr>
        <sz val="18"/>
        <rFont val="黑体"/>
        <charset val="134"/>
      </rPr>
      <t>递延收益评估明细表</t>
    </r>
  </si>
  <si>
    <r>
      <rPr>
        <sz val="10"/>
        <rFont val="宋体"/>
        <charset val="134"/>
      </rPr>
      <t>表</t>
    </r>
    <r>
      <rPr>
        <sz val="10"/>
        <rFont val="Times New Roman"/>
        <charset val="134"/>
      </rPr>
      <t>6-6</t>
    </r>
  </si>
  <si>
    <r>
      <rPr>
        <b/>
        <sz val="10"/>
        <rFont val="宋体"/>
        <charset val="134"/>
      </rPr>
      <t>款项内容</t>
    </r>
  </si>
  <si>
    <t>收益相关or资产相关</t>
  </si>
  <si>
    <r>
      <rPr>
        <sz val="18"/>
        <rFont val="黑体"/>
        <charset val="134"/>
      </rPr>
      <t>递延所得税负债评估明细表</t>
    </r>
  </si>
  <si>
    <r>
      <rPr>
        <sz val="10"/>
        <rFont val="宋体"/>
        <charset val="134"/>
      </rPr>
      <t>表</t>
    </r>
    <r>
      <rPr>
        <sz val="10"/>
        <rFont val="Times New Roman"/>
        <charset val="134"/>
      </rPr>
      <t>6-7</t>
    </r>
  </si>
  <si>
    <r>
      <rPr>
        <b/>
        <sz val="10"/>
        <rFont val="宋体"/>
        <charset val="134"/>
      </rPr>
      <t>内容</t>
    </r>
  </si>
  <si>
    <r>
      <rPr>
        <sz val="18"/>
        <rFont val="黑体"/>
        <charset val="134"/>
      </rPr>
      <t>其他非流动负债评估明细表</t>
    </r>
  </si>
  <si>
    <r>
      <rPr>
        <sz val="10"/>
        <rFont val="宋体"/>
        <charset val="134"/>
      </rPr>
      <t>表</t>
    </r>
    <r>
      <rPr>
        <sz val="10"/>
        <rFont val="Times New Roman"/>
        <charset val="134"/>
      </rPr>
      <t>6-8</t>
    </r>
  </si>
  <si>
    <t/>
  </si>
  <si>
    <t>Book1</t>
  </si>
  <si>
    <t>D:\MICROSOFT OFFICE\OFFICE\xlstart\Book1.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</si>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</sst>
</file>

<file path=xl/styles.xml><?xml version="1.0" encoding="utf-8"?>
<styleSheet xmlns="http://schemas.openxmlformats.org/spreadsheetml/2006/main">
  <numFmts count="27">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_(&quot;$&quot;* #,##0.0_);_(&quot;$&quot;* \(#,##0.0\);_(&quot;$&quot;* &quot;-&quot;??_);_(@_)"/>
    <numFmt numFmtId="178" formatCode="_(* #,##0.00_);_(* \(#,##0.00\);_(* &quot;-&quot;??_);_(@_)"/>
    <numFmt numFmtId="179" formatCode="_(&quot;$&quot;* #,##0_);_(&quot;$&quot;* \(#,##0\);_(&quot;$&quot;* &quot;-&quot;_);_(@_)"/>
    <numFmt numFmtId="180" formatCode="_([$€-2]* #,##0.00_);_([$€-2]* \(#,##0.00\);_([$€-2]* &quot;-&quot;??_)"/>
    <numFmt numFmtId="181" formatCode="_(* #,##0_);_(* \(#,##0\);_(* &quot;-&quot;_);_(@_)"/>
    <numFmt numFmtId="182" formatCode="_(&quot;$&quot;* #,##0.00_);_(&quot;$&quot;* \(#,##0.00\);_(&quot;$&quot;* &quot;-&quot;??_);_(@_)"/>
    <numFmt numFmtId="183" formatCode="yyyy&quot;年&quot;m&quot;月&quot;;@"/>
    <numFmt numFmtId="184" formatCode="mm/dd/yy_)"/>
    <numFmt numFmtId="185" formatCode="_(&quot;$&quot;* #,##0_);_(&quot;$&quot;* \(#,##0\);_(&quot;$&quot;* &quot;-&quot;??_);_(@_)"/>
    <numFmt numFmtId="186" formatCode="0.00_);[Red]\(0.00\)"/>
    <numFmt numFmtId="187" formatCode="mmm\ dd\,\ yy"/>
    <numFmt numFmtId="188" formatCode="[$-409]yyyy/mm/dd;@"/>
    <numFmt numFmtId="189" formatCode="000000"/>
    <numFmt numFmtId="190" formatCode="yyyy/mm"/>
    <numFmt numFmtId="191" formatCode="#,##0.00_ ;[Red]\-#,##0.00\ "/>
    <numFmt numFmtId="192" formatCode="yyyy/mm/dd"/>
    <numFmt numFmtId="193" formatCode="_ \¥* #,##0.00_ ;_ \¥* \-#,##0.00_ ;_ \¥* &quot;-&quot;??_ ;_ @_ "/>
    <numFmt numFmtId="194" formatCode="0_ "/>
    <numFmt numFmtId="195" formatCode="yyyy/m/d;@"/>
    <numFmt numFmtId="196" formatCode="#,##0;\(#,##0\)"/>
    <numFmt numFmtId="197" formatCode="#,##0.00;\(#,##0.00\)"/>
    <numFmt numFmtId="198" formatCode="#,##0.00_ "/>
  </numFmts>
  <fonts count="124">
    <font>
      <sz val="12"/>
      <name val="Times New Roman"/>
      <charset val="134"/>
    </font>
    <font>
      <sz val="10"/>
      <name val="Arial"/>
      <charset val="134"/>
    </font>
    <font>
      <sz val="10"/>
      <name val="宋体"/>
      <charset val="134"/>
    </font>
    <font>
      <b/>
      <sz val="10"/>
      <color indexed="10"/>
      <name val="Arial"/>
      <charset val="134"/>
    </font>
    <font>
      <b/>
      <sz val="10"/>
      <color indexed="8"/>
      <name val="Arial"/>
      <charset val="134"/>
    </font>
    <font>
      <sz val="8"/>
      <name val="Times New Roman"/>
      <charset val="134"/>
    </font>
    <font>
      <sz val="18"/>
      <name val="Times New Roman"/>
      <charset val="134"/>
    </font>
    <font>
      <b/>
      <sz val="10"/>
      <name val="Times New Roman"/>
      <charset val="134"/>
    </font>
    <font>
      <sz val="10"/>
      <name val="Times New Roman"/>
      <charset val="134"/>
    </font>
    <font>
      <u/>
      <sz val="8"/>
      <color indexed="12"/>
      <name val="Times New Roman"/>
      <charset val="134"/>
    </font>
    <font>
      <u/>
      <sz val="8"/>
      <color rgb="FF800080"/>
      <name val="Times New Roman"/>
      <charset val="134"/>
    </font>
    <font>
      <b/>
      <sz val="10"/>
      <color rgb="FFFFC000"/>
      <name val="宋体"/>
      <charset val="134"/>
    </font>
    <font>
      <u/>
      <sz val="8"/>
      <color rgb="FF800080"/>
      <name val="宋体"/>
      <charset val="134"/>
    </font>
    <font>
      <b/>
      <sz val="14"/>
      <color rgb="FFC00000"/>
      <name val="宋体"/>
      <charset val="134"/>
    </font>
    <font>
      <b/>
      <sz val="14"/>
      <color rgb="FFC00000"/>
      <name val="Times New Roman"/>
      <charset val="134"/>
    </font>
    <font>
      <sz val="10"/>
      <color indexed="8"/>
      <name val="Times New Roman"/>
      <charset val="134"/>
    </font>
    <font>
      <b/>
      <sz val="18"/>
      <name val="Times New Roman"/>
      <charset val="134"/>
    </font>
    <font>
      <b/>
      <sz val="12"/>
      <name val="Times New Roman"/>
      <charset val="134"/>
    </font>
    <font>
      <b/>
      <sz val="10"/>
      <name val="宋体"/>
      <charset val="134"/>
    </font>
    <font>
      <sz val="18"/>
      <name val="黑体"/>
      <charset val="134"/>
    </font>
    <font>
      <sz val="11"/>
      <color rgb="FF000000"/>
      <name val="宋体"/>
      <charset val="134"/>
    </font>
    <font>
      <sz val="11"/>
      <color theme="1"/>
      <name val="宋体"/>
      <charset val="134"/>
    </font>
    <font>
      <sz val="11"/>
      <name val="宋体"/>
      <charset val="134"/>
    </font>
    <font>
      <sz val="11"/>
      <name val="宋体"/>
      <charset val="134"/>
      <scheme val="minor"/>
    </font>
    <font>
      <sz val="10"/>
      <color theme="1"/>
      <name val="Times New Roman"/>
      <charset val="134"/>
    </font>
    <font>
      <sz val="10"/>
      <color theme="1"/>
      <name val="宋体"/>
      <charset val="134"/>
    </font>
    <font>
      <sz val="10"/>
      <color theme="1"/>
      <name val="宋体"/>
      <charset val="134"/>
      <scheme val="minor"/>
    </font>
    <font>
      <sz val="10"/>
      <color rgb="FF000000"/>
      <name val="Times New Roman"/>
      <charset val="134"/>
    </font>
    <font>
      <sz val="10"/>
      <name val="Times New Roman"/>
      <charset val="0"/>
    </font>
    <font>
      <b/>
      <sz val="14"/>
      <name val="宋体"/>
      <charset val="134"/>
    </font>
    <font>
      <b/>
      <sz val="14"/>
      <name val="Times New Roman"/>
      <charset val="134"/>
    </font>
    <font>
      <b/>
      <sz val="10"/>
      <color rgb="FFFF0000"/>
      <name val="宋体"/>
      <charset val="134"/>
    </font>
    <font>
      <b/>
      <sz val="10"/>
      <color rgb="FFFFFF00"/>
      <name val="宋体"/>
      <charset val="134"/>
    </font>
    <font>
      <b/>
      <sz val="10"/>
      <color rgb="FF00B050"/>
      <name val="宋体"/>
      <charset val="134"/>
    </font>
    <font>
      <u/>
      <sz val="12"/>
      <color rgb="FF800080"/>
      <name val="宋体"/>
      <charset val="134"/>
    </font>
    <font>
      <u/>
      <sz val="12"/>
      <color indexed="12"/>
      <name val="宋体"/>
      <charset val="134"/>
    </font>
    <font>
      <sz val="11"/>
      <color rgb="FF000000"/>
      <name val="Times New Roman"/>
      <charset val="134"/>
    </font>
    <font>
      <sz val="14"/>
      <name val="Times New Roman"/>
      <charset val="134"/>
    </font>
    <font>
      <b/>
      <sz val="9"/>
      <name val="Times New Roman"/>
      <charset val="134"/>
    </font>
    <font>
      <b/>
      <sz val="10"/>
      <color indexed="8"/>
      <name val="Times New Roman"/>
      <charset val="134"/>
    </font>
    <font>
      <sz val="9"/>
      <color theme="1"/>
      <name val="宋体"/>
      <charset val="134"/>
    </font>
    <font>
      <sz val="9"/>
      <color rgb="FF000000"/>
      <name val="宋体"/>
      <charset val="134"/>
    </font>
    <font>
      <sz val="10"/>
      <color theme="1"/>
      <name val="Times New Roman"/>
      <charset val="0"/>
    </font>
    <font>
      <sz val="8"/>
      <name val="宋体"/>
      <charset val="134"/>
    </font>
    <font>
      <sz val="14"/>
      <color rgb="FFFF0000"/>
      <name val="宋体"/>
      <charset val="134"/>
    </font>
    <font>
      <sz val="10"/>
      <color indexed="10"/>
      <name val="Times New Roman"/>
      <charset val="134"/>
    </font>
    <font>
      <b/>
      <sz val="10"/>
      <color indexed="10"/>
      <name val="Times New Roman"/>
      <charset val="134"/>
    </font>
    <font>
      <sz val="16"/>
      <name val="宋体"/>
      <charset val="134"/>
    </font>
    <font>
      <sz val="16"/>
      <name val="Times New Roman"/>
      <charset val="134"/>
    </font>
    <font>
      <b/>
      <sz val="16"/>
      <name val="Times New Roman"/>
      <charset val="134"/>
    </font>
    <font>
      <u/>
      <sz val="10"/>
      <color rgb="FF800080"/>
      <name val="宋体"/>
      <charset val="134"/>
    </font>
    <font>
      <b/>
      <sz val="16"/>
      <name val="宋体"/>
      <charset val="134"/>
    </font>
    <font>
      <b/>
      <sz val="16"/>
      <name val="黑体"/>
      <charset val="134"/>
    </font>
    <font>
      <b/>
      <sz val="10"/>
      <color indexed="10"/>
      <name val="宋体"/>
      <charset val="134"/>
    </font>
    <font>
      <sz val="20"/>
      <color indexed="10"/>
      <name val="黑体"/>
      <charset val="134"/>
    </font>
    <font>
      <b/>
      <sz val="22"/>
      <name val="宋体"/>
      <charset val="134"/>
    </font>
    <font>
      <u/>
      <sz val="10"/>
      <color indexed="12"/>
      <name val="宋体"/>
      <charset val="134"/>
    </font>
    <font>
      <sz val="10"/>
      <name val="仿宋_GB2312"/>
      <charset val="134"/>
    </font>
    <font>
      <sz val="10"/>
      <color indexed="10"/>
      <name val="宋体"/>
      <charset val="134"/>
    </font>
    <font>
      <b/>
      <sz val="20"/>
      <color indexed="10"/>
      <name val="黑体"/>
      <charset val="134"/>
    </font>
    <font>
      <b/>
      <u/>
      <sz val="10"/>
      <name val="黑体"/>
      <charset val="134"/>
    </font>
    <font>
      <b/>
      <sz val="10"/>
      <name val="黑体"/>
      <charset val="134"/>
    </font>
    <font>
      <sz val="9"/>
      <name val="Times New Roman"/>
      <charset val="134"/>
    </font>
    <font>
      <u/>
      <sz val="9"/>
      <color rgb="FF800080"/>
      <name val="宋体"/>
      <charset val="134"/>
    </font>
    <font>
      <u/>
      <sz val="9"/>
      <color indexed="12"/>
      <name val="宋体"/>
      <charset val="134"/>
    </font>
    <font>
      <sz val="24"/>
      <color indexed="11"/>
      <name val="Times New Roman"/>
      <charset val="134"/>
    </font>
    <font>
      <sz val="20"/>
      <color indexed="10"/>
      <name val="Times New Roman"/>
      <charset val="134"/>
    </font>
    <font>
      <b/>
      <sz val="24"/>
      <color indexed="12"/>
      <name val="隶书"/>
      <charset val="134"/>
    </font>
    <font>
      <b/>
      <sz val="24"/>
      <color indexed="12"/>
      <name val="Times New Roman"/>
      <charset val="134"/>
    </font>
    <font>
      <b/>
      <sz val="12"/>
      <color indexed="12"/>
      <name val="宋体"/>
      <charset val="134"/>
    </font>
    <font>
      <b/>
      <sz val="12"/>
      <color indexed="12"/>
      <name val="Times New Roman"/>
      <charset val="134"/>
    </font>
    <font>
      <sz val="24"/>
      <color indexed="50"/>
      <name val="Times New Roman"/>
      <charset val="134"/>
    </font>
    <font>
      <sz val="10"/>
      <color indexed="12"/>
      <name val="宋体"/>
      <charset val="134"/>
    </font>
    <font>
      <sz val="10"/>
      <color indexed="12"/>
      <name val="Times New Roman"/>
      <charset val="134"/>
    </font>
    <font>
      <sz val="10"/>
      <color indexed="21"/>
      <name val="Times New Roman"/>
      <charset val="134"/>
    </font>
    <font>
      <sz val="10"/>
      <color indexed="50"/>
      <name val="Times New Roman"/>
      <charset val="134"/>
    </font>
    <font>
      <b/>
      <i/>
      <sz val="10"/>
      <color indexed="56"/>
      <name val="Times New Roman"/>
      <charset val="134"/>
    </font>
    <font>
      <sz val="12"/>
      <color indexed="16"/>
      <name val="Times New Roman"/>
      <charset val="134"/>
    </font>
    <font>
      <sz val="11"/>
      <name val="Times New Roman"/>
      <charset val="134"/>
    </font>
    <font>
      <sz val="10"/>
      <color rgb="FFFF0000"/>
      <name val="宋体"/>
      <charset val="134"/>
    </font>
    <font>
      <sz val="10"/>
      <color rgb="FFFF0000"/>
      <name val="Times New Roman"/>
      <charset val="134"/>
    </font>
    <font>
      <sz val="11"/>
      <color rgb="FF9C000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theme="1"/>
      <name val="宋体"/>
      <charset val="134"/>
      <scheme val="minor"/>
    </font>
    <font>
      <sz val="11"/>
      <color rgb="FF9C6500"/>
      <name val="宋体"/>
      <charset val="0"/>
      <scheme val="minor"/>
    </font>
    <font>
      <b/>
      <sz val="11"/>
      <color theme="1"/>
      <name val="宋体"/>
      <charset val="0"/>
      <scheme val="minor"/>
    </font>
    <font>
      <sz val="11"/>
      <color rgb="FF3F3F76"/>
      <name val="宋体"/>
      <charset val="0"/>
      <scheme val="minor"/>
    </font>
    <font>
      <sz val="20"/>
      <name val="Letter Gothic (W1)"/>
      <charset val="134"/>
    </font>
    <font>
      <sz val="11"/>
      <color rgb="FF006100"/>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8"/>
      <name val="Arial"/>
      <charset val="134"/>
    </font>
    <font>
      <b/>
      <sz val="11"/>
      <color rgb="FF3F3F3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sz val="11"/>
      <name val="蹈框"/>
      <charset val="134"/>
    </font>
    <font>
      <sz val="12"/>
      <name val="바탕체"/>
      <charset val="134"/>
    </font>
    <font>
      <b/>
      <sz val="8"/>
      <name val="Arial"/>
      <charset val="134"/>
    </font>
    <font>
      <sz val="11"/>
      <name val="ＭＳ Ｐゴシック"/>
      <charset val="134"/>
    </font>
    <font>
      <sz val="12"/>
      <name val="楷体"/>
      <charset val="134"/>
    </font>
    <font>
      <b/>
      <sz val="12"/>
      <name val="Arial"/>
      <charset val="134"/>
    </font>
    <font>
      <u/>
      <sz val="8"/>
      <color indexed="12"/>
      <name val="宋体"/>
      <charset val="134"/>
    </font>
    <font>
      <b/>
      <sz val="18"/>
      <name val="宋体"/>
      <charset val="134"/>
    </font>
    <font>
      <b/>
      <vertAlign val="superscript"/>
      <sz val="10"/>
      <name val="Times New Roman"/>
      <charset val="134"/>
    </font>
    <font>
      <sz val="10"/>
      <color indexed="8"/>
      <name val="宋体"/>
      <charset val="134"/>
    </font>
    <font>
      <b/>
      <sz val="10"/>
      <color rgb="FFFF0000"/>
      <name val="Times New Roman"/>
      <charset val="134"/>
    </font>
    <font>
      <sz val="14"/>
      <name val="黑体"/>
      <charset val="134"/>
    </font>
    <font>
      <b/>
      <sz val="9"/>
      <name val="宋体"/>
      <charset val="134"/>
    </font>
    <font>
      <b/>
      <vertAlign val="superscript"/>
      <sz val="9"/>
      <name val="Times New Roman"/>
      <charset val="134"/>
    </font>
    <font>
      <b/>
      <sz val="10"/>
      <color indexed="8"/>
      <name val="宋体"/>
      <charset val="134"/>
    </font>
    <font>
      <sz val="10"/>
      <color rgb="FF000000"/>
      <name val="宋体"/>
      <charset val="134"/>
    </font>
    <font>
      <b/>
      <sz val="10"/>
      <color indexed="10"/>
      <name val="仿宋_GB2312"/>
      <charset val="134"/>
    </font>
    <font>
      <b/>
      <sz val="9"/>
      <name val="宋体"/>
      <charset val="134"/>
    </font>
    <font>
      <sz val="12"/>
      <name val="宋体"/>
      <charset val="134"/>
    </font>
    <font>
      <b/>
      <sz val="12"/>
      <name val="宋体"/>
      <charset val="134"/>
    </font>
    <font>
      <sz val="9"/>
      <name val="宋体"/>
      <charset val="134"/>
    </font>
  </fonts>
  <fills count="4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theme="8" tint="0.799951170384838"/>
        <bgColor indexed="64"/>
      </patternFill>
    </fill>
    <fill>
      <patternFill patternType="solid">
        <fgColor theme="0" tint="-0.249977111117893"/>
        <bgColor indexed="64"/>
      </patternFill>
    </fill>
    <fill>
      <patternFill patternType="solid">
        <fgColor indexed="22"/>
        <bgColor indexed="64"/>
      </patternFill>
    </fill>
    <fill>
      <patternFill patternType="solid">
        <fgColor rgb="FF23FDB8"/>
        <bgColor indexed="64"/>
      </patternFill>
    </fill>
    <fill>
      <patternFill patternType="solid">
        <fgColor theme="8" tint="0.399914548173467"/>
        <bgColor indexed="64"/>
      </patternFill>
    </fill>
    <fill>
      <patternFill patternType="solid">
        <fgColor theme="8" tint="0.599993896298105"/>
        <bgColor indexed="64"/>
      </patternFill>
    </fill>
    <fill>
      <patternFill patternType="lightGray">
        <bgColor indexed="55"/>
      </patternFill>
    </fill>
    <fill>
      <patternFill patternType="solid">
        <fgColor indexed="44"/>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s>
  <borders count="8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top/>
      <bottom style="double">
        <color auto="1"/>
      </bottom>
      <diagonal/>
    </border>
    <border>
      <left style="thin">
        <color auto="1"/>
      </left>
      <right style="thin">
        <color auto="1"/>
      </right>
      <top style="double">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double">
        <color auto="1"/>
      </bottom>
      <diagonal/>
    </border>
    <border>
      <left style="thin">
        <color auto="1"/>
      </left>
      <right style="medium">
        <color auto="1"/>
      </right>
      <top style="thin">
        <color auto="1"/>
      </top>
      <bottom style="medium">
        <color auto="1"/>
      </bottom>
      <diagonal/>
    </border>
    <border>
      <left/>
      <right/>
      <top style="double">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top/>
      <bottom style="medium">
        <color auto="1"/>
      </bottom>
      <diagonal/>
    </border>
    <border>
      <left/>
      <right/>
      <top/>
      <bottom style="double">
        <color indexed="9"/>
      </bottom>
      <diagonal/>
    </border>
    <border>
      <left style="double">
        <color indexed="9"/>
      </left>
      <right/>
      <top style="double">
        <color indexed="9"/>
      </top>
      <bottom/>
      <diagonal/>
    </border>
    <border>
      <left/>
      <right/>
      <top style="double">
        <color indexed="9"/>
      </top>
      <bottom/>
      <diagonal/>
    </border>
    <border>
      <left style="double">
        <color indexed="9"/>
      </left>
      <right style="double">
        <color indexed="8"/>
      </right>
      <top/>
      <bottom/>
      <diagonal/>
    </border>
    <border>
      <left style="double">
        <color indexed="8"/>
      </left>
      <right/>
      <top style="double">
        <color indexed="8"/>
      </top>
      <bottom/>
      <diagonal/>
    </border>
    <border>
      <left/>
      <right/>
      <top style="double">
        <color indexed="8"/>
      </top>
      <bottom/>
      <diagonal/>
    </border>
    <border>
      <left style="double">
        <color indexed="8"/>
      </left>
      <right/>
      <top/>
      <bottom/>
      <diagonal/>
    </border>
    <border>
      <left/>
      <right/>
      <top style="thin">
        <color auto="1"/>
      </top>
      <bottom style="medium">
        <color auto="1"/>
      </bottom>
      <diagonal/>
    </border>
    <border>
      <left style="double">
        <color indexed="9"/>
      </left>
      <right/>
      <top/>
      <bottom style="double">
        <color indexed="8"/>
      </bottom>
      <diagonal/>
    </border>
    <border>
      <left/>
      <right/>
      <top/>
      <bottom style="double">
        <color indexed="8"/>
      </bottom>
      <diagonal/>
    </border>
    <border>
      <left/>
      <right style="thin">
        <color auto="1"/>
      </right>
      <top style="double">
        <color indexed="9"/>
      </top>
      <bottom/>
      <diagonal/>
    </border>
    <border>
      <left/>
      <right style="double">
        <color indexed="9"/>
      </right>
      <top style="double">
        <color indexed="8"/>
      </top>
      <bottom/>
      <diagonal/>
    </border>
    <border>
      <left style="double">
        <color indexed="9"/>
      </left>
      <right style="thin">
        <color auto="1"/>
      </right>
      <top/>
      <bottom/>
      <diagonal/>
    </border>
    <border>
      <left/>
      <right style="double">
        <color indexed="9"/>
      </right>
      <top/>
      <bottom/>
      <diagonal/>
    </border>
    <border>
      <left/>
      <right style="medium">
        <color auto="1"/>
      </right>
      <top style="thin">
        <color auto="1"/>
      </top>
      <bottom style="medium">
        <color auto="1"/>
      </bottom>
      <diagonal/>
    </border>
    <border>
      <left/>
      <right style="thin">
        <color auto="1"/>
      </right>
      <top/>
      <bottom style="double">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99">
    <xf numFmtId="0" fontId="0" fillId="0" borderId="0"/>
    <xf numFmtId="10" fontId="95" fillId="6" borderId="7" applyNumberFormat="0" applyBorder="0" applyAlignment="0" applyProtection="0"/>
    <xf numFmtId="42" fontId="85" fillId="0" borderId="0" applyFont="0" applyFill="0" applyBorder="0" applyAlignment="0" applyProtection="0">
      <alignment vertical="center"/>
    </xf>
    <xf numFmtId="0" fontId="84" fillId="35" borderId="0" applyNumberFormat="0" applyBorder="0" applyAlignment="0" applyProtection="0">
      <alignment vertical="center"/>
    </xf>
    <xf numFmtId="0" fontId="88" fillId="31" borderId="82" applyNumberFormat="0" applyAlignment="0" applyProtection="0">
      <alignment vertical="center"/>
    </xf>
    <xf numFmtId="44" fontId="85" fillId="0" borderId="0" applyFont="0" applyFill="0" applyBorder="0" applyAlignment="0" applyProtection="0">
      <alignment vertical="center"/>
    </xf>
    <xf numFmtId="41" fontId="85" fillId="0" borderId="0" applyFont="0" applyFill="0" applyBorder="0" applyAlignment="0" applyProtection="0">
      <alignment vertical="center"/>
    </xf>
    <xf numFmtId="0" fontId="84" fillId="26" borderId="0" applyNumberFormat="0" applyBorder="0" applyAlignment="0" applyProtection="0">
      <alignment vertical="center"/>
    </xf>
    <xf numFmtId="0" fontId="81" fillId="18" borderId="0" applyNumberFormat="0" applyBorder="0" applyAlignment="0" applyProtection="0">
      <alignment vertical="center"/>
    </xf>
    <xf numFmtId="43" fontId="0" fillId="0" borderId="0" applyFont="0" applyFill="0" applyBorder="0" applyAlignment="0" applyProtection="0"/>
    <xf numFmtId="0" fontId="83" fillId="32" borderId="0" applyNumberFormat="0" applyBorder="0" applyAlignment="0" applyProtection="0">
      <alignment vertical="center"/>
    </xf>
    <xf numFmtId="0" fontId="35" fillId="0" borderId="0" applyNumberFormat="0" applyFill="0" applyBorder="0" applyAlignment="0" applyProtection="0">
      <alignment vertical="top"/>
      <protection locked="0"/>
    </xf>
    <xf numFmtId="179" fontId="89" fillId="0" borderId="0" applyFont="0" applyFill="0" applyBorder="0" applyAlignment="0" applyProtection="0"/>
    <xf numFmtId="9" fontId="0" fillId="0" borderId="0" applyFont="0" applyFill="0" applyBorder="0" applyAlignment="0" applyProtection="0"/>
    <xf numFmtId="0" fontId="92" fillId="0" borderId="0" applyNumberFormat="0" applyFill="0" applyBorder="0" applyAlignment="0" applyProtection="0">
      <alignment vertical="center"/>
    </xf>
    <xf numFmtId="0" fontId="85" fillId="43" borderId="87" applyNumberFormat="0" applyFont="0" applyAlignment="0" applyProtection="0">
      <alignment vertical="center"/>
    </xf>
    <xf numFmtId="0" fontId="83" fillId="41" borderId="0" applyNumberFormat="0" applyBorder="0" applyAlignment="0" applyProtection="0">
      <alignment vertical="center"/>
    </xf>
    <xf numFmtId="0" fontId="82"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85" fillId="0" borderId="0">
      <alignment vertical="center"/>
    </xf>
    <xf numFmtId="0" fontId="0" fillId="0" borderId="0"/>
    <xf numFmtId="0" fontId="102" fillId="0" borderId="0" applyNumberFormat="0" applyFill="0" applyBorder="0" applyAlignment="0" applyProtection="0">
      <alignment vertical="center"/>
    </xf>
    <xf numFmtId="0" fontId="97" fillId="0" borderId="86" applyNumberFormat="0" applyFill="0" applyAlignment="0" applyProtection="0">
      <alignment vertical="center"/>
    </xf>
    <xf numFmtId="0" fontId="98" fillId="0" borderId="86" applyNumberFormat="0" applyFill="0" applyAlignment="0" applyProtection="0">
      <alignment vertical="center"/>
    </xf>
    <xf numFmtId="0" fontId="83" fillId="45" borderId="0" applyNumberFormat="0" applyBorder="0" applyAlignment="0" applyProtection="0">
      <alignment vertical="center"/>
    </xf>
    <xf numFmtId="0" fontId="82" fillId="0" borderId="88" applyNumberFormat="0" applyFill="0" applyAlignment="0" applyProtection="0">
      <alignment vertical="center"/>
    </xf>
    <xf numFmtId="0" fontId="83" fillId="24" borderId="0" applyNumberFormat="0" applyBorder="0" applyAlignment="0" applyProtection="0">
      <alignment vertical="center"/>
    </xf>
    <xf numFmtId="0" fontId="96" fillId="36" borderId="85" applyNumberFormat="0" applyAlignment="0" applyProtection="0">
      <alignment vertical="center"/>
    </xf>
    <xf numFmtId="0" fontId="91" fillId="36" borderId="82" applyNumberFormat="0" applyAlignment="0" applyProtection="0">
      <alignment vertical="center"/>
    </xf>
    <xf numFmtId="0" fontId="94" fillId="42" borderId="84" applyNumberFormat="0" applyAlignment="0" applyProtection="0">
      <alignment vertical="center"/>
    </xf>
    <xf numFmtId="0" fontId="84" fillId="39" borderId="0" applyNumberFormat="0" applyBorder="0" applyAlignment="0" applyProtection="0">
      <alignment vertical="center"/>
    </xf>
    <xf numFmtId="0" fontId="83" fillId="47" borderId="0" applyNumberFormat="0" applyBorder="0" applyAlignment="0" applyProtection="0">
      <alignment vertical="center"/>
    </xf>
    <xf numFmtId="0" fontId="93" fillId="0" borderId="83" applyNumberFormat="0" applyFill="0" applyAlignment="0" applyProtection="0">
      <alignment vertical="center"/>
    </xf>
    <xf numFmtId="0" fontId="87" fillId="0" borderId="81" applyNumberFormat="0" applyFill="0" applyAlignment="0" applyProtection="0">
      <alignment vertical="center"/>
    </xf>
    <xf numFmtId="0" fontId="90" fillId="34" borderId="0" applyNumberFormat="0" applyBorder="0" applyAlignment="0" applyProtection="0">
      <alignment vertical="center"/>
    </xf>
    <xf numFmtId="0" fontId="86" fillId="25" borderId="0" applyNumberFormat="0" applyBorder="0" applyAlignment="0" applyProtection="0">
      <alignment vertical="center"/>
    </xf>
    <xf numFmtId="0" fontId="84" fillId="33" borderId="0" applyNumberFormat="0" applyBorder="0" applyAlignment="0" applyProtection="0">
      <alignment vertical="center"/>
    </xf>
    <xf numFmtId="0" fontId="83" fillId="22" borderId="0" applyNumberFormat="0" applyBorder="0" applyAlignment="0" applyProtection="0">
      <alignment vertical="center"/>
    </xf>
    <xf numFmtId="0" fontId="84" fillId="46" borderId="0" applyNumberFormat="0" applyBorder="0" applyAlignment="0" applyProtection="0">
      <alignment vertical="center"/>
    </xf>
    <xf numFmtId="0" fontId="84" fillId="27" borderId="0" applyNumberFormat="0" applyBorder="0" applyAlignment="0" applyProtection="0">
      <alignment vertical="center"/>
    </xf>
    <xf numFmtId="0" fontId="84" fillId="44" borderId="0" applyNumberFormat="0" applyBorder="0" applyAlignment="0" applyProtection="0">
      <alignment vertical="center"/>
    </xf>
    <xf numFmtId="0" fontId="84" fillId="29" borderId="0" applyNumberFormat="0" applyBorder="0" applyAlignment="0" applyProtection="0">
      <alignment vertical="center"/>
    </xf>
    <xf numFmtId="0" fontId="83" fillId="38" borderId="0" applyNumberFormat="0" applyBorder="0" applyAlignment="0" applyProtection="0">
      <alignment vertical="center"/>
    </xf>
    <xf numFmtId="0" fontId="83" fillId="21" borderId="0" applyNumberFormat="0" applyBorder="0" applyAlignment="0" applyProtection="0">
      <alignment vertical="center"/>
    </xf>
    <xf numFmtId="0" fontId="8" fillId="0" borderId="0"/>
    <xf numFmtId="0" fontId="84" fillId="20" borderId="0" applyNumberFormat="0" applyBorder="0" applyAlignment="0" applyProtection="0">
      <alignment vertical="center"/>
    </xf>
    <xf numFmtId="0" fontId="84" fillId="37" borderId="0" applyNumberFormat="0" applyBorder="0" applyAlignment="0" applyProtection="0">
      <alignment vertical="center"/>
    </xf>
    <xf numFmtId="0" fontId="83" fillId="19" borderId="0" applyNumberFormat="0" applyBorder="0" applyAlignment="0" applyProtection="0">
      <alignment vertical="center"/>
    </xf>
    <xf numFmtId="0" fontId="84" fillId="15" borderId="0" applyNumberFormat="0" applyBorder="0" applyAlignment="0" applyProtection="0">
      <alignment vertical="center"/>
    </xf>
    <xf numFmtId="0" fontId="83" fillId="40" borderId="0" applyNumberFormat="0" applyBorder="0" applyAlignment="0" applyProtection="0">
      <alignment vertical="center"/>
    </xf>
    <xf numFmtId="0" fontId="83" fillId="30" borderId="0" applyNumberFormat="0" applyBorder="0" applyAlignment="0" applyProtection="0">
      <alignment vertical="center"/>
    </xf>
    <xf numFmtId="0" fontId="84" fillId="23" borderId="0" applyNumberFormat="0" applyBorder="0" applyAlignment="0" applyProtection="0">
      <alignment vertical="center"/>
    </xf>
    <xf numFmtId="178" fontId="0" fillId="0" borderId="0" applyFont="0" applyFill="0" applyBorder="0" applyAlignment="0" applyProtection="0"/>
    <xf numFmtId="0" fontId="83" fillId="28" borderId="0" applyNumberFormat="0" applyBorder="0" applyAlignment="0" applyProtection="0">
      <alignment vertical="center"/>
    </xf>
    <xf numFmtId="0" fontId="0" fillId="0" borderId="0"/>
    <xf numFmtId="0" fontId="105" fillId="0" borderId="5">
      <alignment horizontal="center"/>
    </xf>
    <xf numFmtId="38" fontId="95" fillId="1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182" fontId="89" fillId="0" borderId="0" applyFont="0" applyFill="0" applyBorder="0" applyAlignment="0" applyProtection="0"/>
    <xf numFmtId="0" fontId="101" fillId="0" borderId="0"/>
    <xf numFmtId="0" fontId="108" fillId="0" borderId="63" applyNumberFormat="0" applyAlignment="0" applyProtection="0">
      <alignment horizontal="left" vertical="center"/>
    </xf>
    <xf numFmtId="0" fontId="108" fillId="0" borderId="15">
      <alignment horizontal="left" vertical="center"/>
    </xf>
    <xf numFmtId="39" fontId="101" fillId="0" borderId="0"/>
    <xf numFmtId="0" fontId="8" fillId="0" borderId="0"/>
    <xf numFmtId="0" fontId="8" fillId="0" borderId="0"/>
    <xf numFmtId="0" fontId="106" fillId="0" borderId="0" applyFont="0" applyFill="0" applyBorder="0" applyAlignment="0" applyProtection="0"/>
    <xf numFmtId="10" fontId="1" fillId="0" borderId="0" applyFont="0" applyFill="0" applyBorder="0" applyAlignment="0" applyProtection="0"/>
    <xf numFmtId="0" fontId="85" fillId="0" borderId="0">
      <alignment vertical="center"/>
    </xf>
    <xf numFmtId="0" fontId="85" fillId="0" borderId="0">
      <alignment vertical="center"/>
    </xf>
    <xf numFmtId="0" fontId="85" fillId="0" borderId="0">
      <alignment vertical="center"/>
    </xf>
    <xf numFmtId="0" fontId="85" fillId="0" borderId="0">
      <alignment vertical="center"/>
    </xf>
    <xf numFmtId="0" fontId="101" fillId="0" borderId="0"/>
    <xf numFmtId="0" fontId="0" fillId="0" borderId="0"/>
    <xf numFmtId="0" fontId="101" fillId="0" borderId="0"/>
    <xf numFmtId="0" fontId="101" fillId="0" borderId="0"/>
    <xf numFmtId="0" fontId="22" fillId="0" borderId="0"/>
    <xf numFmtId="0" fontId="101" fillId="0" borderId="0"/>
    <xf numFmtId="0" fontId="0" fillId="0" borderId="0"/>
    <xf numFmtId="185" fontId="101" fillId="0" borderId="0" applyFont="0" applyFill="0" applyBorder="0" applyAlignment="0" applyProtection="0"/>
    <xf numFmtId="187" fontId="101" fillId="0" borderId="0" applyFont="0" applyFill="0" applyBorder="0" applyAlignment="0" applyProtection="0"/>
    <xf numFmtId="177" fontId="101" fillId="0" borderId="0" applyFont="0" applyFill="0" applyBorder="0" applyAlignment="0" applyProtection="0"/>
    <xf numFmtId="184" fontId="101" fillId="0" borderId="0" applyFont="0" applyFill="0" applyBorder="0" applyAlignment="0" applyProtection="0"/>
    <xf numFmtId="0" fontId="8" fillId="0" borderId="0"/>
    <xf numFmtId="0" fontId="107" fillId="0" borderId="0"/>
    <xf numFmtId="41" fontId="8" fillId="0" borderId="0" applyFont="0" applyFill="0" applyBorder="0" applyAlignment="0" applyProtection="0"/>
    <xf numFmtId="43" fontId="8" fillId="0" borderId="0" applyFont="0" applyFill="0" applyBorder="0" applyAlignment="0" applyProtection="0"/>
    <xf numFmtId="181" fontId="0" fillId="0" borderId="0" applyFont="0" applyFill="0" applyBorder="0" applyAlignment="0" applyProtection="0"/>
    <xf numFmtId="178" fontId="0" fillId="0" borderId="0"/>
    <xf numFmtId="43" fontId="85" fillId="0" borderId="0" applyFont="0" applyFill="0" applyBorder="0" applyAlignment="0" applyProtection="0">
      <alignment vertical="center"/>
    </xf>
    <xf numFmtId="0" fontId="103" fillId="0" borderId="0"/>
    <xf numFmtId="38" fontId="106" fillId="0" borderId="0" applyFont="0" applyFill="0" applyBorder="0" applyAlignment="0" applyProtection="0"/>
    <xf numFmtId="40" fontId="106" fillId="0" borderId="0" applyFont="0" applyFill="0" applyBorder="0" applyAlignment="0" applyProtection="0"/>
    <xf numFmtId="0" fontId="106" fillId="0" borderId="0" applyFont="0" applyFill="0" applyBorder="0" applyAlignment="0" applyProtection="0"/>
    <xf numFmtId="0" fontId="104" fillId="0" borderId="0"/>
    <xf numFmtId="0" fontId="1" fillId="0" borderId="0"/>
    <xf numFmtId="0" fontId="22" fillId="0" borderId="0">
      <alignment vertical="center"/>
    </xf>
    <xf numFmtId="0" fontId="101" fillId="0" borderId="0"/>
  </cellStyleXfs>
  <cellXfs count="721">
    <xf numFmtId="0" fontId="0" fillId="0" borderId="0" xfId="0"/>
    <xf numFmtId="0" fontId="1" fillId="0" borderId="0" xfId="96"/>
    <xf numFmtId="0" fontId="2" fillId="2" borderId="0" xfId="96" applyFont="1" applyFill="1"/>
    <xf numFmtId="0" fontId="1" fillId="2" borderId="0" xfId="96" applyFill="1"/>
    <xf numFmtId="0" fontId="1" fillId="3" borderId="1" xfId="96" applyFill="1" applyBorder="1"/>
    <xf numFmtId="0" fontId="3" fillId="4" borderId="2" xfId="96" applyFont="1" applyFill="1" applyBorder="1" applyAlignment="1">
      <alignment horizontal="center"/>
    </xf>
    <xf numFmtId="0" fontId="4" fillId="5" borderId="3" xfId="96" applyFont="1" applyFill="1" applyBorder="1" applyAlignment="1">
      <alignment horizontal="center"/>
    </xf>
    <xf numFmtId="0" fontId="3" fillId="4" borderId="3" xfId="96" applyFont="1" applyFill="1" applyBorder="1" applyAlignment="1">
      <alignment horizontal="center"/>
    </xf>
    <xf numFmtId="0" fontId="3" fillId="4" borderId="4" xfId="96" applyFont="1" applyFill="1" applyBorder="1" applyAlignment="1">
      <alignment horizontal="center"/>
    </xf>
    <xf numFmtId="0" fontId="1" fillId="3" borderId="5" xfId="96" applyFill="1" applyBorder="1"/>
    <xf numFmtId="0" fontId="1" fillId="3" borderId="6" xfId="96" applyFill="1" applyBorder="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11" applyFont="1" applyAlignment="1" applyProtection="1">
      <alignment horizontal="left" vertical="center" wrapText="1"/>
    </xf>
    <xf numFmtId="0" fontId="10" fillId="0" borderId="0" xfId="11" applyFont="1" applyAlignment="1" applyProtection="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86" fontId="8" fillId="0" borderId="0" xfId="0" applyNumberFormat="1" applyFont="1" applyAlignment="1">
      <alignment horizontal="center" vertical="center"/>
    </xf>
    <xf numFmtId="186" fontId="8" fillId="0" borderId="0" xfId="0" applyNumberFormat="1" applyFont="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left" vertical="center"/>
    </xf>
    <xf numFmtId="190" fontId="8" fillId="0" borderId="7" xfId="0" applyNumberFormat="1" applyFont="1" applyBorder="1" applyAlignment="1">
      <alignment horizontal="center" vertical="center"/>
    </xf>
    <xf numFmtId="43" fontId="8" fillId="0" borderId="8" xfId="0" applyNumberFormat="1" applyFont="1" applyBorder="1" applyAlignment="1">
      <alignment horizontal="right" vertical="center"/>
    </xf>
    <xf numFmtId="43" fontId="8" fillId="0" borderId="7" xfId="0" applyNumberFormat="1" applyFont="1" applyBorder="1" applyAlignment="1">
      <alignment horizontal="right" vertical="center"/>
    </xf>
    <xf numFmtId="43" fontId="8" fillId="0" borderId="7" xfId="0" applyNumberFormat="1" applyFont="1" applyBorder="1" applyAlignment="1">
      <alignment vertical="center"/>
    </xf>
    <xf numFmtId="43" fontId="8" fillId="0" borderId="9" xfId="0" applyNumberFormat="1" applyFont="1" applyBorder="1" applyAlignment="1">
      <alignment horizontal="righ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190" fontId="7" fillId="0" borderId="7" xfId="0" applyNumberFormat="1" applyFont="1" applyBorder="1" applyAlignment="1">
      <alignment horizontal="center" vertical="center"/>
    </xf>
    <xf numFmtId="43" fontId="7" fillId="0" borderId="8" xfId="0" applyNumberFormat="1" applyFont="1" applyBorder="1" applyAlignment="1">
      <alignment horizontal="right" vertical="center"/>
    </xf>
    <xf numFmtId="43" fontId="7" fillId="0" borderId="9" xfId="0" applyNumberFormat="1" applyFont="1" applyBorder="1" applyAlignment="1">
      <alignment horizontal="right" vertical="center"/>
    </xf>
    <xf numFmtId="43" fontId="7" fillId="0" borderId="7" xfId="0" applyNumberFormat="1"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7" xfId="0" applyFont="1" applyBorder="1" applyAlignment="1">
      <alignment vertical="center"/>
    </xf>
    <xf numFmtId="0" fontId="8" fillId="0" borderId="7" xfId="0" applyFont="1" applyBorder="1" applyAlignment="1">
      <alignment vertical="center"/>
    </xf>
    <xf numFmtId="0" fontId="7" fillId="0" borderId="7" xfId="0" applyFont="1" applyBorder="1" applyAlignment="1">
      <alignment vertical="center"/>
    </xf>
    <xf numFmtId="0" fontId="9" fillId="0" borderId="0" xfId="11" applyFont="1" applyAlignment="1" applyProtection="1">
      <alignment horizontal="left" vertical="center"/>
    </xf>
    <xf numFmtId="0" fontId="12" fillId="0" borderId="0" xfId="11" applyFont="1" applyAlignment="1" applyProtection="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186" fontId="8" fillId="0" borderId="0" xfId="0" applyNumberFormat="1" applyFont="1" applyAlignment="1">
      <alignment horizontal="right" vertical="center"/>
    </xf>
    <xf numFmtId="43" fontId="8" fillId="0" borderId="8" xfId="0" applyNumberFormat="1" applyFont="1" applyBorder="1" applyAlignment="1">
      <alignment vertical="center"/>
    </xf>
    <xf numFmtId="43" fontId="8" fillId="0" borderId="9" xfId="0" applyNumberFormat="1" applyFont="1" applyBorder="1" applyAlignment="1">
      <alignment vertical="center"/>
    </xf>
    <xf numFmtId="43" fontId="7" fillId="0" borderId="8" xfId="0" applyNumberFormat="1" applyFont="1" applyBorder="1" applyAlignment="1">
      <alignment vertical="center"/>
    </xf>
    <xf numFmtId="43" fontId="7" fillId="0" borderId="9" xfId="0" applyNumberFormat="1" applyFont="1" applyBorder="1" applyAlignment="1">
      <alignment vertical="center"/>
    </xf>
    <xf numFmtId="43" fontId="7" fillId="0" borderId="7" xfId="0" applyNumberFormat="1" applyFont="1"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7" fillId="0" borderId="7" xfId="0" applyFont="1" applyBorder="1" applyAlignment="1">
      <alignment horizontal="center" vertical="center" wrapText="1"/>
    </xf>
    <xf numFmtId="0" fontId="2" fillId="0" borderId="7" xfId="0" applyFont="1" applyBorder="1" applyAlignment="1">
      <alignment horizontal="left" vertical="center"/>
    </xf>
    <xf numFmtId="0" fontId="7" fillId="0" borderId="7" xfId="0" applyFont="1" applyBorder="1" applyAlignment="1">
      <alignment horizontal="right" vertical="center"/>
    </xf>
    <xf numFmtId="0" fontId="7" fillId="0" borderId="5" xfId="0" applyFont="1" applyBorder="1" applyAlignment="1">
      <alignment horizontal="center" vertical="center"/>
    </xf>
    <xf numFmtId="0" fontId="11" fillId="0" borderId="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right" vertical="center"/>
    </xf>
    <xf numFmtId="0" fontId="7" fillId="0" borderId="14" xfId="0" applyFont="1" applyBorder="1" applyAlignment="1">
      <alignment horizontal="center" vertical="center"/>
    </xf>
    <xf numFmtId="49" fontId="8" fillId="0" borderId="0" xfId="0" applyNumberFormat="1" applyFont="1" applyAlignment="1">
      <alignment horizontal="right" vertical="center"/>
    </xf>
    <xf numFmtId="49" fontId="7" fillId="0" borderId="7" xfId="0" applyNumberFormat="1" applyFont="1" applyBorder="1" applyAlignment="1">
      <alignment horizontal="center" vertical="center"/>
    </xf>
    <xf numFmtId="43"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3" fontId="8" fillId="0" borderId="7" xfId="55" applyNumberFormat="1" applyFont="1" applyBorder="1" applyAlignment="1">
      <alignment horizontal="right" vertical="center"/>
    </xf>
    <xf numFmtId="43" fontId="8" fillId="0" borderId="12" xfId="0" applyNumberFormat="1" applyFont="1" applyBorder="1" applyAlignment="1">
      <alignment horizontal="right" vertical="center"/>
    </xf>
    <xf numFmtId="49" fontId="8" fillId="0" borderId="7" xfId="0" applyNumberFormat="1" applyFont="1" applyBorder="1" applyAlignment="1">
      <alignment vertical="center"/>
    </xf>
    <xf numFmtId="43" fontId="7" fillId="0" borderId="12" xfId="0" applyNumberFormat="1" applyFont="1" applyBorder="1" applyAlignment="1">
      <alignment horizontal="right" vertical="center"/>
    </xf>
    <xf numFmtId="0" fontId="12" fillId="0" borderId="0" xfId="11" applyFont="1" applyAlignment="1" applyProtection="1">
      <alignment horizontal="left" vertical="center" wrapText="1"/>
    </xf>
    <xf numFmtId="192" fontId="8" fillId="0" borderId="7" xfId="0" applyNumberFormat="1" applyFont="1" applyBorder="1" applyAlignment="1">
      <alignment horizontal="center" vertical="center"/>
    </xf>
    <xf numFmtId="43" fontId="8" fillId="0" borderId="7" xfId="9" applyFont="1" applyBorder="1" applyAlignment="1">
      <alignment horizontal="center" vertical="center"/>
    </xf>
    <xf numFmtId="192" fontId="7" fillId="0" borderId="7" xfId="0" applyNumberFormat="1" applyFont="1" applyBorder="1" applyAlignment="1">
      <alignment horizontal="center" vertical="center"/>
    </xf>
    <xf numFmtId="0" fontId="8" fillId="0" borderId="7" xfId="0" applyFont="1" applyBorder="1" applyAlignment="1">
      <alignment horizontal="right" vertical="center"/>
    </xf>
    <xf numFmtId="49" fontId="7" fillId="0" borderId="9" xfId="0" applyNumberFormat="1" applyFont="1" applyBorder="1" applyAlignment="1">
      <alignment horizontal="center" vertical="center"/>
    </xf>
    <xf numFmtId="189" fontId="9" fillId="6" borderId="0" xfId="11" applyNumberFormat="1" applyFont="1" applyFill="1" applyAlignment="1" applyProtection="1">
      <alignment horizontal="left" vertical="center" shrinkToFit="1"/>
      <protection locked="0" hidden="1"/>
    </xf>
    <xf numFmtId="43" fontId="7" fillId="0" borderId="7" xfId="9" applyFont="1" applyBorder="1" applyAlignment="1">
      <alignment horizontal="center" vertical="center"/>
    </xf>
    <xf numFmtId="0" fontId="15" fillId="0" borderId="7" xfId="11" applyFont="1" applyBorder="1" applyAlignment="1" applyProtection="1">
      <alignment vertical="center"/>
    </xf>
    <xf numFmtId="0" fontId="15" fillId="0" borderId="7" xfId="0" applyFont="1" applyBorder="1" applyAlignment="1">
      <alignment vertical="center"/>
    </xf>
    <xf numFmtId="49" fontId="7" fillId="0" borderId="7" xfId="0" applyNumberFormat="1" applyFont="1" applyBorder="1" applyAlignment="1">
      <alignment horizontal="left" vertical="center"/>
    </xf>
    <xf numFmtId="10" fontId="8" fillId="0" borderId="7" xfId="13" applyNumberFormat="1" applyFont="1" applyBorder="1" applyAlignment="1">
      <alignment horizontal="center" vertical="center"/>
    </xf>
    <xf numFmtId="0" fontId="5" fillId="0" borderId="0" xfId="0" applyFont="1" applyAlignment="1">
      <alignment vertical="center" shrinkToFit="1"/>
    </xf>
    <xf numFmtId="0" fontId="10" fillId="0" borderId="0" xfId="11" applyFont="1" applyAlignment="1" applyProtection="1">
      <alignment horizontal="left" vertical="center" shrinkToFit="1"/>
    </xf>
    <xf numFmtId="0" fontId="5" fillId="0" borderId="0" xfId="0" applyFont="1" applyAlignment="1">
      <alignment horizontal="center" vertical="center" shrinkToFit="1"/>
    </xf>
    <xf numFmtId="14" fontId="7" fillId="0" borderId="7" xfId="0" applyNumberFormat="1" applyFont="1" applyBorder="1" applyAlignment="1">
      <alignment horizontal="center" vertical="center"/>
    </xf>
    <xf numFmtId="0" fontId="7" fillId="0" borderId="7" xfId="0" applyFont="1" applyBorder="1" applyAlignment="1">
      <alignment horizontal="center" vertical="center" wrapText="1" shrinkToFit="1"/>
    </xf>
    <xf numFmtId="0" fontId="9" fillId="0" borderId="0" xfId="11" applyFont="1" applyAlignment="1" applyProtection="1">
      <alignment horizontal="left" vertical="center" shrinkToFi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14" fontId="8" fillId="0" borderId="7" xfId="0" applyNumberFormat="1" applyFont="1" applyBorder="1" applyAlignment="1">
      <alignment horizontal="center" vertical="center"/>
    </xf>
    <xf numFmtId="0" fontId="16" fillId="0" borderId="0" xfId="0" applyFont="1" applyAlignment="1">
      <alignment horizontal="center" vertical="center" wrapText="1"/>
    </xf>
    <xf numFmtId="0" fontId="7" fillId="0" borderId="7" xfId="0" applyFont="1" applyBorder="1" applyAlignment="1">
      <alignment horizontal="left" vertical="center"/>
    </xf>
    <xf numFmtId="0" fontId="17" fillId="0" borderId="7" xfId="0" applyFont="1" applyBorder="1" applyAlignment="1">
      <alignment horizontal="left"/>
    </xf>
    <xf numFmtId="0" fontId="2" fillId="0" borderId="7" xfId="0" applyFont="1" applyBorder="1" applyAlignment="1">
      <alignment vertical="center"/>
    </xf>
    <xf numFmtId="0" fontId="7" fillId="0" borderId="9" xfId="0" applyFont="1" applyBorder="1" applyAlignment="1">
      <alignment vertical="center"/>
    </xf>
    <xf numFmtId="49" fontId="8"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0" fontId="7" fillId="0" borderId="9" xfId="74" applyFont="1" applyBorder="1" applyAlignment="1">
      <alignment horizontal="center" vertical="center" wrapText="1"/>
    </xf>
    <xf numFmtId="0" fontId="7" fillId="0" borderId="7" xfId="74" applyFont="1" applyBorder="1" applyAlignment="1">
      <alignment horizontal="center" vertical="center" wrapText="1"/>
    </xf>
    <xf numFmtId="0" fontId="7" fillId="0" borderId="5" xfId="0" applyFont="1" applyBorder="1" applyAlignment="1">
      <alignment horizontal="center" vertical="center" wrapText="1"/>
    </xf>
    <xf numFmtId="0" fontId="7" fillId="7" borderId="7" xfId="79" applyFont="1" applyFill="1" applyBorder="1" applyAlignment="1">
      <alignment horizontal="center" vertical="center"/>
    </xf>
    <xf numFmtId="0" fontId="7" fillId="0" borderId="12" xfId="0" applyFont="1" applyBorder="1" applyAlignment="1">
      <alignment horizontal="center" vertical="center" wrapText="1"/>
    </xf>
    <xf numFmtId="0" fontId="8" fillId="7" borderId="7" xfId="0" applyFont="1" applyFill="1" applyBorder="1" applyAlignment="1">
      <alignment horizontal="left" vertical="center"/>
    </xf>
    <xf numFmtId="0" fontId="7" fillId="7" borderId="7" xfId="0" applyFont="1" applyFill="1" applyBorder="1" applyAlignment="1">
      <alignment horizontal="left" vertical="center"/>
    </xf>
    <xf numFmtId="0" fontId="7" fillId="7" borderId="7" xfId="0" applyFont="1" applyFill="1" applyBorder="1" applyAlignment="1">
      <alignment horizontal="center" vertical="center"/>
    </xf>
    <xf numFmtId="0" fontId="8" fillId="0" borderId="9"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8" fillId="0" borderId="9" xfId="0" applyFont="1" applyBorder="1" applyAlignment="1">
      <alignment horizontal="right" vertical="center"/>
    </xf>
    <xf numFmtId="0" fontId="7" fillId="0" borderId="7" xfId="61" applyFont="1" applyBorder="1" applyAlignment="1">
      <alignment horizontal="center" vertical="center" wrapText="1"/>
    </xf>
    <xf numFmtId="0" fontId="18" fillId="0" borderId="10" xfId="0" applyFont="1" applyBorder="1" applyAlignment="1">
      <alignment horizontal="center" vertical="center"/>
    </xf>
    <xf numFmtId="0" fontId="2" fillId="0" borderId="10" xfId="0" applyFont="1" applyBorder="1" applyAlignment="1">
      <alignment horizontal="center" vertical="center"/>
    </xf>
    <xf numFmtId="0" fontId="8" fillId="0" borderId="15" xfId="0" applyFont="1" applyBorder="1" applyAlignment="1">
      <alignment horizontal="center" vertical="center"/>
    </xf>
    <xf numFmtId="0" fontId="7" fillId="0" borderId="10" xfId="0" applyFont="1" applyBorder="1" applyAlignment="1">
      <alignment horizontal="center" vertical="center" wrapText="1"/>
    </xf>
    <xf numFmtId="0" fontId="8" fillId="0" borderId="10" xfId="0" applyFont="1" applyBorder="1" applyAlignment="1">
      <alignment vertical="center"/>
    </xf>
    <xf numFmtId="0" fontId="8" fillId="8" borderId="0" xfId="0" applyFont="1" applyFill="1" applyAlignment="1">
      <alignment vertical="center"/>
    </xf>
    <xf numFmtId="0" fontId="8" fillId="0" borderId="0" xfId="0" applyFont="1" applyFill="1" applyAlignment="1">
      <alignment vertical="center"/>
    </xf>
    <xf numFmtId="0" fontId="5" fillId="8" borderId="0" xfId="0" applyFont="1" applyFill="1" applyAlignment="1">
      <alignment horizontal="center" vertical="center" shrinkToFit="1"/>
    </xf>
    <xf numFmtId="0" fontId="19" fillId="0" borderId="0" xfId="0" applyFont="1" applyAlignment="1">
      <alignment horizontal="center" vertical="center" wrapText="1"/>
    </xf>
    <xf numFmtId="0" fontId="6" fillId="8" borderId="0" xfId="0" applyFont="1" applyFill="1" applyAlignment="1">
      <alignment horizontal="center" vertical="center" wrapText="1"/>
    </xf>
    <xf numFmtId="186" fontId="8" fillId="8" borderId="0" xfId="0" applyNumberFormat="1" applyFont="1" applyFill="1" applyAlignment="1">
      <alignment horizontal="center" vertical="center"/>
    </xf>
    <xf numFmtId="0" fontId="7" fillId="8" borderId="7" xfId="0" applyFont="1" applyFill="1" applyBorder="1" applyAlignment="1">
      <alignment horizontal="center" vertical="center" wrapText="1"/>
    </xf>
    <xf numFmtId="0" fontId="7" fillId="8" borderId="7" xfId="79"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7" xfId="0" applyFont="1" applyFill="1" applyBorder="1" applyAlignment="1">
      <alignment horizontal="center" vertical="center"/>
    </xf>
    <xf numFmtId="0" fontId="7" fillId="8" borderId="12" xfId="0" applyFont="1" applyFill="1" applyBorder="1" applyAlignment="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20" fillId="8" borderId="7" xfId="0" applyFont="1" applyFill="1" applyBorder="1" applyAlignment="1" applyProtection="1">
      <alignment horizontal="center" vertical="center" wrapText="1"/>
    </xf>
    <xf numFmtId="0" fontId="8" fillId="8" borderId="7" xfId="0" applyFont="1" applyFill="1" applyBorder="1" applyAlignment="1">
      <alignment horizontal="left" vertical="center"/>
    </xf>
    <xf numFmtId="0" fontId="21" fillId="8" borderId="7" xfId="0" applyFont="1" applyFill="1" applyBorder="1" applyAlignment="1">
      <alignment horizontal="center" vertical="center"/>
    </xf>
    <xf numFmtId="0" fontId="22" fillId="0" borderId="7" xfId="97" applyNumberFormat="1" applyFont="1" applyFill="1" applyBorder="1" applyAlignment="1" applyProtection="1">
      <alignment horizontal="center" vertical="center" wrapText="1"/>
      <protection locked="0"/>
    </xf>
    <xf numFmtId="49" fontId="22" fillId="0" borderId="7" xfId="97" applyNumberFormat="1" applyFont="1" applyFill="1" applyBorder="1" applyAlignment="1" applyProtection="1">
      <alignment horizontal="center" vertical="center" wrapText="1"/>
      <protection locked="0"/>
    </xf>
    <xf numFmtId="0" fontId="22" fillId="0" borderId="7"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49" fontId="22" fillId="0" borderId="7" xfId="0" applyNumberFormat="1" applyFont="1" applyFill="1" applyBorder="1" applyAlignment="1" applyProtection="1">
      <alignment horizontal="center" vertical="center" wrapText="1"/>
      <protection locked="0"/>
    </xf>
    <xf numFmtId="0" fontId="22" fillId="0" borderId="7" xfId="72" applyNumberFormat="1" applyFont="1" applyFill="1" applyBorder="1" applyAlignment="1">
      <alignment horizontal="center" vertical="center" wrapText="1"/>
    </xf>
    <xf numFmtId="0" fontId="22" fillId="0" borderId="7" xfId="20" applyNumberFormat="1" applyFont="1" applyFill="1" applyBorder="1" applyAlignment="1">
      <alignment horizontal="center" vertical="center" wrapText="1"/>
    </xf>
    <xf numFmtId="0" fontId="22" fillId="0" borderId="7" xfId="20" applyFont="1" applyFill="1" applyBorder="1" applyAlignment="1">
      <alignment horizontal="center" vertical="center" wrapText="1"/>
    </xf>
    <xf numFmtId="0" fontId="8" fillId="8" borderId="7" xfId="0" applyFont="1" applyFill="1" applyBorder="1" applyAlignment="1">
      <alignment vertical="center"/>
    </xf>
    <xf numFmtId="0" fontId="22" fillId="0" borderId="7" xfId="0" applyNumberFormat="1" applyFont="1" applyFill="1" applyBorder="1" applyAlignment="1" applyProtection="1">
      <alignment horizontal="center" vertical="center" wrapText="1"/>
      <protection locked="0"/>
    </xf>
    <xf numFmtId="0" fontId="21" fillId="8" borderId="7" xfId="0" applyFont="1" applyFill="1" applyBorder="1" applyAlignment="1">
      <alignment horizontal="center" vertical="center" wrapText="1"/>
    </xf>
    <xf numFmtId="0" fontId="5" fillId="0" borderId="0" xfId="0" applyFont="1" applyFill="1" applyAlignment="1">
      <alignment horizontal="center" vertical="center" shrinkToFit="1"/>
    </xf>
    <xf numFmtId="0" fontId="6" fillId="0" borderId="0" xfId="0" applyFont="1" applyFill="1" applyAlignment="1">
      <alignment horizontal="center" vertical="center" wrapText="1"/>
    </xf>
    <xf numFmtId="186" fontId="8" fillId="0" borderId="0" xfId="0" applyNumberFormat="1" applyFont="1" applyFill="1" applyAlignment="1">
      <alignment horizontal="center" vertical="center"/>
    </xf>
    <xf numFmtId="0" fontId="8" fillId="8" borderId="0" xfId="0" applyFont="1" applyFill="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2" fillId="0" borderId="7" xfId="0" applyFont="1" applyFill="1" applyBorder="1" applyAlignment="1">
      <alignment horizontal="center" vertical="center"/>
    </xf>
    <xf numFmtId="190" fontId="8" fillId="8" borderId="7" xfId="0" applyNumberFormat="1" applyFont="1" applyFill="1" applyBorder="1" applyAlignment="1">
      <alignment horizontal="center" vertical="center"/>
    </xf>
    <xf numFmtId="195" fontId="22" fillId="0" borderId="7" xfId="97" applyNumberFormat="1" applyFont="1" applyFill="1" applyBorder="1" applyAlignment="1" applyProtection="1">
      <alignment horizontal="center" vertical="center" wrapText="1"/>
      <protection locked="0"/>
    </xf>
    <xf numFmtId="198" fontId="20" fillId="0" borderId="7" xfId="0" applyNumberFormat="1" applyFont="1" applyFill="1" applyBorder="1" applyAlignment="1" applyProtection="1">
      <alignment horizontal="center" vertical="center" wrapText="1"/>
    </xf>
    <xf numFmtId="0" fontId="8" fillId="0" borderId="7" xfId="0" applyFont="1" applyFill="1" applyBorder="1" applyAlignment="1">
      <alignment horizontal="center" vertical="center"/>
    </xf>
    <xf numFmtId="198" fontId="22" fillId="0" borderId="7" xfId="97" applyNumberFormat="1" applyFont="1" applyFill="1" applyBorder="1" applyAlignment="1" applyProtection="1">
      <alignment horizontal="center" vertical="center" wrapText="1"/>
      <protection locked="0"/>
    </xf>
    <xf numFmtId="198" fontId="22" fillId="0" borderId="7" xfId="0" applyNumberFormat="1" applyFont="1" applyFill="1" applyBorder="1" applyAlignment="1" applyProtection="1">
      <alignment horizontal="center" vertical="center" wrapText="1"/>
      <protection locked="0"/>
    </xf>
    <xf numFmtId="192" fontId="22" fillId="0" borderId="7" xfId="0" applyNumberFormat="1" applyFont="1" applyFill="1" applyBorder="1" applyAlignment="1">
      <alignment horizontal="center" vertical="center" wrapText="1"/>
    </xf>
    <xf numFmtId="198" fontId="22" fillId="0" borderId="7" xfId="0" applyNumberFormat="1" applyFont="1" applyFill="1" applyBorder="1" applyAlignment="1">
      <alignment horizontal="center" vertical="center" wrapText="1"/>
    </xf>
    <xf numFmtId="14" fontId="22" fillId="0" borderId="7" xfId="69" applyNumberFormat="1" applyFont="1" applyFill="1" applyBorder="1" applyAlignment="1">
      <alignment horizontal="center" vertical="center" wrapText="1"/>
    </xf>
    <xf numFmtId="198" fontId="22" fillId="0" borderId="7" xfId="20" applyNumberFormat="1" applyFont="1" applyFill="1" applyBorder="1" applyAlignment="1">
      <alignment horizontal="center" vertical="center" wrapText="1"/>
    </xf>
    <xf numFmtId="198" fontId="22" fillId="0" borderId="7" xfId="69" applyNumberFormat="1" applyFont="1" applyFill="1" applyBorder="1" applyAlignment="1">
      <alignment horizontal="center" vertical="center" wrapText="1"/>
    </xf>
    <xf numFmtId="198" fontId="22" fillId="0" borderId="7" xfId="72" applyNumberFormat="1" applyFont="1" applyFill="1" applyBorder="1" applyAlignment="1">
      <alignment horizontal="center" vertical="center" wrapText="1"/>
    </xf>
    <xf numFmtId="198" fontId="22" fillId="0" borderId="7" xfId="9" applyNumberFormat="1" applyFont="1" applyFill="1" applyBorder="1" applyAlignment="1" applyProtection="1">
      <alignment horizontal="center" vertical="center" wrapText="1"/>
      <protection locked="0"/>
    </xf>
    <xf numFmtId="14" fontId="20" fillId="0" borderId="7" xfId="0" applyNumberFormat="1" applyFont="1" applyFill="1" applyBorder="1" applyAlignment="1" applyProtection="1">
      <alignment horizontal="center" vertical="center" wrapText="1"/>
    </xf>
    <xf numFmtId="198" fontId="22" fillId="0" borderId="7" xfId="70" applyNumberFormat="1" applyFont="1" applyFill="1" applyBorder="1" applyAlignment="1">
      <alignment horizontal="center" vertical="center" wrapText="1"/>
    </xf>
    <xf numFmtId="14" fontId="21" fillId="0" borderId="7" xfId="69" applyNumberFormat="1" applyFont="1" applyFill="1" applyBorder="1" applyAlignment="1">
      <alignment horizontal="center" vertical="center" wrapText="1"/>
    </xf>
    <xf numFmtId="198" fontId="21" fillId="0" borderId="7" xfId="69" applyNumberFormat="1" applyFont="1" applyFill="1" applyBorder="1" applyAlignment="1">
      <alignment horizontal="center" vertical="center" wrapText="1"/>
    </xf>
    <xf numFmtId="14" fontId="22" fillId="0" borderId="7" xfId="0" applyNumberFormat="1" applyFont="1" applyFill="1" applyBorder="1" applyAlignment="1">
      <alignment horizontal="center" vertical="center" wrapText="1"/>
    </xf>
    <xf numFmtId="0" fontId="22" fillId="0" borderId="7" xfId="72" applyFont="1" applyFill="1" applyBorder="1" applyAlignment="1">
      <alignment horizontal="center" vertical="center" wrapText="1"/>
    </xf>
    <xf numFmtId="49" fontId="20" fillId="9" borderId="7" xfId="0" applyNumberFormat="1" applyFont="1" applyFill="1" applyBorder="1" applyAlignment="1" applyProtection="1">
      <alignment horizontal="center" vertical="center" wrapText="1"/>
    </xf>
    <xf numFmtId="0" fontId="20" fillId="9" borderId="7" xfId="0" applyFont="1" applyFill="1" applyBorder="1" applyAlignment="1" applyProtection="1">
      <alignment horizontal="center" vertical="center" wrapText="1"/>
    </xf>
    <xf numFmtId="0" fontId="22" fillId="9" borderId="7" xfId="20" applyFont="1" applyFill="1" applyBorder="1" applyAlignment="1">
      <alignment horizontal="center" vertical="center" wrapText="1"/>
    </xf>
    <xf numFmtId="0" fontId="22" fillId="8" borderId="7" xfId="20" applyFont="1" applyFill="1" applyBorder="1" applyAlignment="1">
      <alignment horizontal="center" vertical="center" wrapText="1"/>
    </xf>
    <xf numFmtId="49" fontId="21" fillId="9" borderId="7" xfId="5" applyNumberFormat="1" applyFont="1" applyFill="1" applyBorder="1" applyAlignment="1" applyProtection="1">
      <alignment horizontal="center" vertical="center"/>
      <protection locked="0"/>
    </xf>
    <xf numFmtId="1" fontId="20" fillId="9" borderId="7" xfId="0" applyNumberFormat="1" applyFont="1" applyFill="1" applyBorder="1" applyAlignment="1" applyProtection="1">
      <alignment horizontal="center" vertical="center" wrapText="1"/>
      <protection locked="0"/>
    </xf>
    <xf numFmtId="0" fontId="23" fillId="9" borderId="7" xfId="72" applyFont="1" applyFill="1" applyBorder="1" applyAlignment="1">
      <alignment horizontal="center" vertical="center" wrapText="1"/>
    </xf>
    <xf numFmtId="0" fontId="23" fillId="8" borderId="7" xfId="0" applyFont="1" applyFill="1" applyBorder="1" applyAlignment="1">
      <alignment horizontal="center" vertical="center" wrapText="1"/>
    </xf>
    <xf numFmtId="0" fontId="7" fillId="8" borderId="7" xfId="0" applyFont="1" applyFill="1" applyBorder="1" applyAlignment="1">
      <alignment horizontal="left" vertical="center"/>
    </xf>
    <xf numFmtId="0" fontId="8" fillId="8" borderId="7" xfId="0" applyFont="1" applyFill="1" applyBorder="1" applyAlignment="1">
      <alignment horizontal="center" vertical="center"/>
    </xf>
    <xf numFmtId="198" fontId="22" fillId="0" borderId="7" xfId="9" applyNumberFormat="1" applyFont="1" applyFill="1" applyBorder="1" applyAlignment="1" applyProtection="1">
      <alignment horizontal="center" vertical="center" wrapText="1"/>
    </xf>
    <xf numFmtId="188" fontId="22" fillId="0" borderId="7" xfId="0" applyNumberFormat="1" applyFont="1" applyFill="1" applyBorder="1" applyAlignment="1">
      <alignment horizontal="center" vertical="center" wrapText="1"/>
    </xf>
    <xf numFmtId="195" fontId="20" fillId="9" borderId="7" xfId="0" applyNumberFormat="1" applyFont="1" applyFill="1" applyBorder="1" applyAlignment="1" applyProtection="1">
      <alignment horizontal="center" vertical="center" wrapText="1"/>
    </xf>
    <xf numFmtId="4" fontId="20" fillId="0" borderId="7" xfId="0" applyNumberFormat="1" applyFont="1" applyFill="1" applyBorder="1" applyAlignment="1" applyProtection="1">
      <alignment horizontal="center" vertical="center" wrapText="1"/>
    </xf>
    <xf numFmtId="2" fontId="20" fillId="9" borderId="7" xfId="0" applyNumberFormat="1" applyFont="1" applyFill="1" applyBorder="1" applyAlignment="1" applyProtection="1">
      <alignment horizontal="center" vertical="center" wrapText="1"/>
    </xf>
    <xf numFmtId="0" fontId="22" fillId="9" borderId="7" xfId="20" applyNumberFormat="1" applyFont="1" applyFill="1" applyBorder="1" applyAlignment="1">
      <alignment horizontal="center" vertical="center" wrapText="1"/>
    </xf>
    <xf numFmtId="195" fontId="21" fillId="9" borderId="7" xfId="69" applyNumberFormat="1" applyFont="1" applyFill="1" applyBorder="1" applyAlignment="1">
      <alignment horizontal="center" vertical="center" wrapText="1"/>
    </xf>
    <xf numFmtId="191" fontId="22" fillId="0" borderId="7" xfId="20" applyNumberFormat="1" applyFont="1" applyFill="1" applyBorder="1" applyAlignment="1">
      <alignment horizontal="center" vertical="center" wrapText="1"/>
    </xf>
    <xf numFmtId="198" fontId="21" fillId="9" borderId="7" xfId="69" applyNumberFormat="1" applyFont="1" applyFill="1" applyBorder="1" applyAlignment="1">
      <alignment horizontal="center" vertical="center" wrapText="1"/>
    </xf>
    <xf numFmtId="0" fontId="23" fillId="9" borderId="7" xfId="20" applyNumberFormat="1" applyFont="1" applyFill="1" applyBorder="1" applyAlignment="1">
      <alignment horizontal="center" vertical="center" wrapText="1"/>
    </xf>
    <xf numFmtId="195" fontId="23" fillId="9" borderId="7" xfId="69" applyNumberFormat="1" applyFont="1" applyFill="1" applyBorder="1" applyAlignment="1">
      <alignment horizontal="center" vertical="center" wrapText="1"/>
    </xf>
    <xf numFmtId="191" fontId="23" fillId="0" borderId="7" xfId="72" applyNumberFormat="1" applyFont="1" applyFill="1" applyBorder="1" applyAlignment="1">
      <alignment horizontal="center" vertical="center" wrapText="1"/>
    </xf>
    <xf numFmtId="191" fontId="23" fillId="9" borderId="7" xfId="0" applyNumberFormat="1" applyFont="1" applyFill="1" applyBorder="1" applyAlignment="1">
      <alignment horizontal="center" vertical="center"/>
    </xf>
    <xf numFmtId="14" fontId="7" fillId="8" borderId="7" xfId="0" applyNumberFormat="1" applyFont="1" applyFill="1" applyBorder="1" applyAlignment="1">
      <alignment horizontal="center" vertical="center"/>
    </xf>
    <xf numFmtId="14" fontId="8" fillId="8" borderId="7" xfId="0" applyNumberFormat="1" applyFont="1" applyFill="1" applyBorder="1" applyAlignment="1">
      <alignment horizontal="center" vertical="center"/>
    </xf>
    <xf numFmtId="0" fontId="8" fillId="8" borderId="0" xfId="0" applyFont="1" applyFill="1" applyAlignment="1">
      <alignment horizontal="left" vertical="center"/>
    </xf>
    <xf numFmtId="0" fontId="5" fillId="8" borderId="0" xfId="0" applyFont="1" applyFill="1" applyAlignment="1">
      <alignment horizontal="left" vertical="center" shrinkToFit="1"/>
    </xf>
    <xf numFmtId="0" fontId="6" fillId="8" borderId="0" xfId="0" applyFont="1" applyFill="1" applyAlignment="1">
      <alignment horizontal="left" vertical="center" wrapText="1"/>
    </xf>
    <xf numFmtId="186" fontId="8" fillId="8" borderId="0" xfId="0" applyNumberFormat="1" applyFont="1" applyFill="1" applyAlignment="1">
      <alignment horizontal="left" vertical="center"/>
    </xf>
    <xf numFmtId="186"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18" fillId="0" borderId="7" xfId="79" applyFont="1" applyFill="1" applyBorder="1" applyAlignment="1">
      <alignment horizontal="center" vertical="center"/>
    </xf>
    <xf numFmtId="0" fontId="18" fillId="0" borderId="5" xfId="0" applyFont="1" applyFill="1" applyBorder="1" applyAlignment="1">
      <alignment horizontal="center" vertical="center" wrapText="1"/>
    </xf>
    <xf numFmtId="0" fontId="7" fillId="0" borderId="7" xfId="79" applyFont="1" applyFill="1" applyBorder="1" applyAlignment="1">
      <alignment horizontal="center" vertical="center"/>
    </xf>
    <xf numFmtId="0" fontId="7" fillId="0" borderId="12" xfId="0" applyFont="1" applyFill="1" applyBorder="1" applyAlignment="1">
      <alignment horizontal="center" vertical="center" wrapText="1"/>
    </xf>
    <xf numFmtId="0" fontId="24" fillId="0" borderId="7" xfId="0" applyFont="1" applyFill="1" applyBorder="1" applyAlignment="1">
      <alignment vertical="center"/>
    </xf>
    <xf numFmtId="0" fontId="25" fillId="0" borderId="7" xfId="0" applyFont="1" applyFill="1" applyBorder="1" applyAlignment="1">
      <alignment vertical="center"/>
    </xf>
    <xf numFmtId="0" fontId="25" fillId="0" borderId="7" xfId="0" applyFont="1" applyFill="1" applyBorder="1" applyAlignment="1">
      <alignment horizontal="left" vertical="center"/>
    </xf>
    <xf numFmtId="0" fontId="26" fillId="0" borderId="7" xfId="0" applyFont="1" applyFill="1" applyBorder="1" applyAlignment="1">
      <alignment vertical="center"/>
    </xf>
    <xf numFmtId="0" fontId="2" fillId="0" borderId="7" xfId="0" applyFont="1" applyFill="1" applyBorder="1" applyAlignment="1">
      <alignment horizontal="left" vertical="center"/>
    </xf>
    <xf numFmtId="0" fontId="25" fillId="8" borderId="7" xfId="0" applyFont="1" applyFill="1" applyBorder="1" applyAlignment="1">
      <alignment vertical="center"/>
    </xf>
    <xf numFmtId="0" fontId="24" fillId="0" borderId="7" xfId="0" applyFont="1" applyFill="1" applyBorder="1" applyAlignment="1">
      <alignment horizontal="center" vertical="center"/>
    </xf>
    <xf numFmtId="0" fontId="26" fillId="0" borderId="7" xfId="0" applyFont="1" applyFill="1" applyBorder="1" applyAlignment="1">
      <alignment horizontal="center" vertical="center"/>
    </xf>
    <xf numFmtId="0" fontId="2" fillId="0" borderId="7" xfId="0" applyFont="1" applyFill="1" applyBorder="1" applyAlignment="1">
      <alignment horizontal="left"/>
    </xf>
    <xf numFmtId="0" fontId="27" fillId="0" borderId="7" xfId="0" applyFont="1" applyFill="1" applyBorder="1" applyAlignment="1" applyProtection="1">
      <alignment horizontal="center" vertical="center" wrapText="1"/>
    </xf>
    <xf numFmtId="192" fontId="24" fillId="0" borderId="7" xfId="0" applyNumberFormat="1" applyFont="1" applyFill="1" applyBorder="1" applyAlignment="1">
      <alignment horizontal="center" vertical="center"/>
    </xf>
    <xf numFmtId="192" fontId="28" fillId="0" borderId="7" xfId="0" applyNumberFormat="1" applyFont="1" applyFill="1" applyBorder="1" applyAlignment="1">
      <alignment horizontal="center" vertical="center"/>
    </xf>
    <xf numFmtId="198" fontId="8" fillId="0" borderId="7" xfId="9" applyNumberFormat="1" applyFont="1" applyFill="1" applyBorder="1" applyAlignment="1" applyProtection="1">
      <alignment horizontal="center" vertical="center" wrapText="1"/>
      <protection locked="0"/>
    </xf>
    <xf numFmtId="198" fontId="8" fillId="0" borderId="7" xfId="0" applyNumberFormat="1" applyFont="1" applyFill="1" applyBorder="1" applyAlignment="1">
      <alignment horizontal="center" vertical="center" wrapText="1"/>
    </xf>
    <xf numFmtId="43" fontId="24" fillId="0" borderId="7" xfId="0" applyNumberFormat="1" applyFont="1" applyFill="1" applyBorder="1" applyAlignment="1">
      <alignment vertical="center"/>
    </xf>
    <xf numFmtId="198" fontId="8" fillId="8" borderId="7" xfId="9" applyNumberFormat="1" applyFont="1" applyFill="1" applyBorder="1" applyAlignment="1" applyProtection="1">
      <alignment horizontal="center" vertical="center" wrapText="1"/>
      <protection locked="0"/>
    </xf>
    <xf numFmtId="198" fontId="8" fillId="8" borderId="7" xfId="0" applyNumberFormat="1" applyFont="1" applyFill="1" applyBorder="1" applyAlignment="1">
      <alignment horizontal="center" vertical="center" wrapText="1"/>
    </xf>
    <xf numFmtId="198" fontId="27" fillId="8" borderId="7" xfId="0" applyNumberFormat="1" applyFont="1" applyFill="1" applyBorder="1" applyAlignment="1" applyProtection="1">
      <alignment horizontal="center" vertical="center" wrapText="1"/>
    </xf>
    <xf numFmtId="198" fontId="8" fillId="0" borderId="7" xfId="9" applyNumberFormat="1" applyFont="1" applyFill="1" applyBorder="1" applyAlignment="1" applyProtection="1">
      <alignment horizontal="center" vertical="center" wrapText="1"/>
    </xf>
    <xf numFmtId="198" fontId="8" fillId="0" borderId="7" xfId="97" applyNumberFormat="1" applyFont="1" applyFill="1" applyBorder="1" applyAlignment="1" applyProtection="1">
      <alignment horizontal="center" vertical="center" wrapText="1"/>
      <protection locked="0"/>
    </xf>
    <xf numFmtId="198" fontId="8" fillId="0" borderId="7" xfId="9" applyNumberFormat="1" applyFont="1" applyFill="1" applyBorder="1" applyAlignment="1">
      <alignment horizontal="center" vertical="center" wrapText="1"/>
    </xf>
    <xf numFmtId="198" fontId="27" fillId="0" borderId="7" xfId="0" applyNumberFormat="1" applyFont="1" applyFill="1" applyBorder="1" applyAlignment="1" applyProtection="1">
      <alignment horizontal="center" vertical="center" wrapText="1"/>
    </xf>
    <xf numFmtId="14" fontId="8" fillId="0" borderId="0" xfId="0" applyNumberFormat="1" applyFont="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176" fontId="8" fillId="0" borderId="0" xfId="0" applyNumberFormat="1" applyFont="1" applyAlignment="1">
      <alignment horizontal="center" vertical="center"/>
    </xf>
    <xf numFmtId="43" fontId="8" fillId="0" borderId="7" xfId="0" applyNumberFormat="1" applyFont="1" applyFill="1" applyBorder="1" applyAlignment="1">
      <alignment horizontal="right" vertical="center"/>
    </xf>
    <xf numFmtId="0" fontId="2" fillId="0" borderId="0" xfId="0" applyFont="1" applyFill="1" applyAlignment="1">
      <alignment horizontal="center" vertical="center"/>
    </xf>
    <xf numFmtId="176" fontId="8" fillId="0" borderId="0" xfId="0" applyNumberFormat="1" applyFont="1" applyFill="1" applyAlignment="1">
      <alignment horizontal="center" vertical="center"/>
    </xf>
    <xf numFmtId="0" fontId="29" fillId="0" borderId="7" xfId="0" applyFont="1" applyBorder="1" applyAlignment="1">
      <alignment horizontal="center" vertical="center"/>
    </xf>
    <xf numFmtId="0" fontId="30" fillId="0" borderId="7"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31" fillId="0" borderId="0" xfId="0" applyFont="1" applyFill="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194" fontId="8" fillId="0" borderId="0" xfId="0" applyNumberFormat="1" applyFont="1" applyAlignment="1">
      <alignment horizontal="center" vertical="center"/>
    </xf>
    <xf numFmtId="194" fontId="8" fillId="0" borderId="0" xfId="0" applyNumberFormat="1" applyFont="1" applyFill="1" applyAlignment="1">
      <alignment horizontal="center" vertical="center"/>
    </xf>
    <xf numFmtId="0" fontId="34" fillId="0" borderId="0" xfId="11" applyFont="1" applyFill="1" applyAlignment="1" applyProtection="1">
      <alignment vertical="center"/>
    </xf>
    <xf numFmtId="0" fontId="35" fillId="0" borderId="0" xfId="11" applyAlignment="1" applyProtection="1">
      <alignment vertical="center"/>
    </xf>
    <xf numFmtId="0" fontId="35" fillId="0" borderId="0" xfId="11" applyFill="1" applyAlignment="1" applyProtection="1">
      <alignment vertical="center"/>
    </xf>
    <xf numFmtId="0" fontId="29" fillId="0" borderId="14" xfId="0" applyFont="1" applyBorder="1" applyAlignment="1">
      <alignment horizontal="center" vertical="center"/>
    </xf>
    <xf numFmtId="0" fontId="29" fillId="0" borderId="18" xfId="0" applyFont="1" applyBorder="1" applyAlignment="1">
      <alignment horizontal="center" vertical="center"/>
    </xf>
    <xf numFmtId="0" fontId="0" fillId="8" borderId="7" xfId="0" applyFill="1" applyBorder="1"/>
    <xf numFmtId="0" fontId="0" fillId="0" borderId="7" xfId="0" applyFill="1" applyBorder="1"/>
    <xf numFmtId="0" fontId="2" fillId="0" borderId="9" xfId="0" applyFont="1" applyFill="1" applyBorder="1" applyAlignment="1">
      <alignment horizontal="left"/>
    </xf>
    <xf numFmtId="0" fontId="7" fillId="0" borderId="7" xfId="0" applyFont="1" applyFill="1" applyBorder="1" applyAlignment="1">
      <alignment horizontal="left" vertical="center"/>
    </xf>
    <xf numFmtId="0" fontId="8" fillId="0" borderId="7" xfId="0" applyFont="1" applyFill="1" applyBorder="1" applyAlignment="1">
      <alignment vertical="center"/>
    </xf>
    <xf numFmtId="0" fontId="8" fillId="0" borderId="7" xfId="0" applyFont="1" applyFill="1" applyBorder="1" applyAlignment="1">
      <alignment horizontal="left" vertical="center"/>
    </xf>
    <xf numFmtId="198" fontId="36" fillId="0" borderId="7" xfId="0" applyNumberFormat="1" applyFont="1" applyFill="1" applyBorder="1" applyAlignment="1" applyProtection="1">
      <alignment horizontal="center" vertical="center" wrapText="1"/>
    </xf>
    <xf numFmtId="14" fontId="7" fillId="0" borderId="7" xfId="0" applyNumberFormat="1" applyFont="1" applyFill="1" applyBorder="1" applyAlignment="1">
      <alignment horizontal="center" vertical="center"/>
    </xf>
    <xf numFmtId="14" fontId="8" fillId="0" borderId="7" xfId="0" applyNumberFormat="1" applyFont="1" applyFill="1" applyBorder="1" applyAlignment="1">
      <alignment horizontal="center" vertical="center"/>
    </xf>
    <xf numFmtId="43" fontId="8" fillId="0" borderId="0" xfId="0" applyNumberFormat="1" applyFont="1" applyAlignment="1">
      <alignment vertical="center"/>
    </xf>
    <xf numFmtId="0" fontId="9" fillId="0" borderId="0" xfId="11" applyFont="1" applyAlignment="1" applyProtection="1">
      <alignment vertical="center" shrinkToFit="1"/>
    </xf>
    <xf numFmtId="0" fontId="8" fillId="0" borderId="0" xfId="0" applyFont="1" applyAlignment="1">
      <alignment horizontal="center" vertical="center" wrapText="1"/>
    </xf>
    <xf numFmtId="0" fontId="7" fillId="7" borderId="7"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8" fillId="7" borderId="7" xfId="0" applyFont="1" applyFill="1" applyBorder="1" applyAlignment="1">
      <alignment horizontal="center" vertical="center"/>
    </xf>
    <xf numFmtId="0" fontId="7" fillId="7" borderId="7" xfId="0" applyFont="1" applyFill="1" applyBorder="1" applyAlignment="1">
      <alignment vertical="center"/>
    </xf>
    <xf numFmtId="0" fontId="7" fillId="0" borderId="5" xfId="61" applyFont="1" applyBorder="1" applyAlignment="1">
      <alignment horizontal="center" vertical="center" wrapText="1"/>
    </xf>
    <xf numFmtId="0" fontId="7" fillId="0" borderId="12" xfId="61" applyFont="1" applyBorder="1" applyAlignment="1">
      <alignment horizontal="center" vertical="center" wrapText="1"/>
    </xf>
    <xf numFmtId="0" fontId="6" fillId="0" borderId="0" xfId="0" applyFont="1" applyAlignment="1">
      <alignment vertical="center" wrapText="1"/>
    </xf>
    <xf numFmtId="0" fontId="37" fillId="0" borderId="0" xfId="0" applyFont="1" applyAlignment="1">
      <alignment horizontal="center" vertical="center" wrapText="1"/>
    </xf>
    <xf numFmtId="0" fontId="17" fillId="0" borderId="15" xfId="0" applyFont="1" applyBorder="1" applyAlignment="1">
      <alignment horizontal="left"/>
    </xf>
    <xf numFmtId="0" fontId="17" fillId="0" borderId="9" xfId="0" applyFont="1" applyBorder="1" applyAlignment="1">
      <alignment horizontal="left"/>
    </xf>
    <xf numFmtId="0" fontId="8" fillId="0" borderId="15" xfId="0" applyFont="1" applyBorder="1" applyAlignment="1">
      <alignment horizontal="left" vertical="center"/>
    </xf>
    <xf numFmtId="0" fontId="38" fillId="0" borderId="5" xfId="0" applyFont="1" applyBorder="1" applyAlignment="1">
      <alignment horizontal="center" vertical="center" wrapText="1"/>
    </xf>
    <xf numFmtId="0" fontId="38" fillId="0" borderId="12" xfId="0" applyFont="1" applyBorder="1" applyAlignment="1">
      <alignment horizontal="center" vertical="center" wrapText="1"/>
    </xf>
    <xf numFmtId="0" fontId="17" fillId="0" borderId="7" xfId="0" applyFont="1" applyBorder="1"/>
    <xf numFmtId="0" fontId="7" fillId="7" borderId="5" xfId="79" applyFont="1" applyFill="1" applyBorder="1" applyAlignment="1">
      <alignment horizontal="center" vertical="center"/>
    </xf>
    <xf numFmtId="0" fontId="7" fillId="7" borderId="12" xfId="79" applyFont="1" applyFill="1" applyBorder="1" applyAlignment="1">
      <alignment horizontal="center" vertical="center"/>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17" fillId="0" borderId="9" xfId="0" applyFont="1" applyBorder="1"/>
    <xf numFmtId="0" fontId="7" fillId="0" borderId="15" xfId="0" applyFont="1" applyBorder="1" applyAlignment="1">
      <alignment horizontal="left" vertical="center"/>
    </xf>
    <xf numFmtId="0" fontId="5" fillId="0" borderId="0" xfId="0" applyFont="1" applyAlignment="1">
      <alignment horizontal="left" vertical="center" shrinkToFit="1"/>
    </xf>
    <xf numFmtId="190" fontId="8" fillId="0" borderId="7" xfId="0" applyNumberFormat="1" applyFont="1" applyBorder="1" applyAlignment="1">
      <alignment horizontal="left" vertical="center"/>
    </xf>
    <xf numFmtId="198" fontId="8" fillId="0" borderId="0" xfId="0" applyNumberFormat="1" applyFont="1" applyAlignment="1">
      <alignment horizontal="center" vertical="center" wrapText="1"/>
    </xf>
    <xf numFmtId="0" fontId="8" fillId="0" borderId="8"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7" xfId="0" applyBorder="1"/>
    <xf numFmtId="43" fontId="8" fillId="0" borderId="7" xfId="75" applyNumberFormat="1" applyFont="1" applyBorder="1" applyAlignment="1">
      <alignment horizontal="right" vertical="center" wrapText="1"/>
    </xf>
    <xf numFmtId="14" fontId="8" fillId="0" borderId="7" xfId="0" applyNumberFormat="1" applyFont="1" applyBorder="1" applyAlignment="1">
      <alignment horizontal="left" vertical="center"/>
    </xf>
    <xf numFmtId="14" fontId="7" fillId="0" borderId="7" xfId="0" applyNumberFormat="1" applyFont="1" applyBorder="1" applyAlignment="1">
      <alignment horizontal="left" vertical="center"/>
    </xf>
    <xf numFmtId="0" fontId="5" fillId="0" borderId="0" xfId="0" applyFont="1"/>
    <xf numFmtId="0" fontId="10" fillId="0" borderId="0" xfId="11" applyFont="1" applyAlignment="1" applyProtection="1"/>
    <xf numFmtId="198" fontId="6" fillId="0" borderId="0" xfId="0" applyNumberFormat="1" applyFont="1" applyAlignment="1">
      <alignment horizontal="center" vertical="center" wrapText="1"/>
    </xf>
    <xf numFmtId="198" fontId="6" fillId="0" borderId="0" xfId="0" applyNumberFormat="1" applyFont="1" applyAlignment="1">
      <alignment vertical="center"/>
    </xf>
    <xf numFmtId="198" fontId="8" fillId="0" borderId="0" xfId="0" applyNumberFormat="1" applyFont="1" applyAlignment="1">
      <alignment horizontal="center" vertical="center"/>
    </xf>
    <xf numFmtId="198" fontId="8" fillId="0" borderId="0" xfId="0" applyNumberFormat="1" applyFont="1" applyAlignment="1">
      <alignment vertical="center"/>
    </xf>
    <xf numFmtId="14" fontId="8" fillId="0" borderId="0" xfId="0" applyNumberFormat="1" applyFont="1" applyAlignment="1">
      <alignment vertical="center"/>
    </xf>
    <xf numFmtId="198" fontId="7" fillId="0" borderId="5" xfId="0" applyNumberFormat="1" applyFont="1" applyBorder="1" applyAlignment="1">
      <alignment horizontal="center" vertical="center"/>
    </xf>
    <xf numFmtId="14" fontId="7" fillId="0" borderId="5" xfId="0" applyNumberFormat="1" applyFont="1" applyBorder="1" applyAlignment="1">
      <alignment horizontal="center" vertical="center" wrapText="1"/>
    </xf>
    <xf numFmtId="198" fontId="7" fillId="0" borderId="5" xfId="0" applyNumberFormat="1" applyFont="1" applyBorder="1" applyAlignment="1">
      <alignment horizontal="center" vertical="center" wrapText="1"/>
    </xf>
    <xf numFmtId="180" fontId="7" fillId="0" borderId="21" xfId="0" applyNumberFormat="1" applyFont="1" applyBorder="1"/>
    <xf numFmtId="198" fontId="7" fillId="0" borderId="12" xfId="0" applyNumberFormat="1" applyFont="1" applyBorder="1" applyAlignment="1">
      <alignment horizontal="center" vertical="center" wrapText="1"/>
    </xf>
    <xf numFmtId="49" fontId="15" fillId="0" borderId="7" xfId="0" applyNumberFormat="1" applyFont="1" applyBorder="1" applyAlignment="1">
      <alignment horizontal="left" vertical="center" wrapText="1"/>
    </xf>
    <xf numFmtId="176" fontId="15" fillId="0" borderId="7" xfId="0" applyNumberFormat="1" applyFont="1" applyBorder="1" applyAlignment="1">
      <alignment horizontal="center" vertical="center" wrapText="1"/>
    </xf>
    <xf numFmtId="178" fontId="15" fillId="0" borderId="7" xfId="0" applyNumberFormat="1" applyFont="1" applyBorder="1" applyAlignment="1">
      <alignment horizontal="right" vertical="center" wrapText="1"/>
    </xf>
    <xf numFmtId="180" fontId="39" fillId="0" borderId="7" xfId="0" applyNumberFormat="1" applyFont="1" applyBorder="1" applyAlignment="1">
      <alignment horizontal="left" vertical="center" wrapText="1"/>
    </xf>
    <xf numFmtId="180" fontId="7" fillId="0" borderId="9" xfId="0" applyNumberFormat="1" applyFont="1" applyBorder="1" applyAlignment="1">
      <alignment horizontal="left"/>
    </xf>
    <xf numFmtId="183" fontId="15" fillId="0" borderId="7" xfId="0" applyNumberFormat="1" applyFont="1" applyBorder="1" applyAlignment="1">
      <alignment horizontal="center" vertical="center" wrapText="1"/>
    </xf>
    <xf numFmtId="178" fontId="15" fillId="0" borderId="7" xfId="89" applyFont="1" applyBorder="1" applyAlignment="1">
      <alignment vertical="center" wrapText="1"/>
    </xf>
    <xf numFmtId="180" fontId="15" fillId="0" borderId="7" xfId="0" applyNumberFormat="1" applyFont="1" applyBorder="1" applyAlignment="1">
      <alignment horizontal="left" vertical="center" wrapText="1"/>
    </xf>
    <xf numFmtId="180" fontId="8" fillId="0" borderId="9" xfId="0" applyNumberFormat="1" applyFont="1" applyBorder="1" applyAlignment="1">
      <alignment horizontal="left"/>
    </xf>
    <xf numFmtId="180" fontId="27" fillId="0" borderId="7" xfId="0" applyNumberFormat="1" applyFont="1" applyBorder="1" applyAlignment="1">
      <alignment horizontal="left" vertical="center" wrapText="1"/>
    </xf>
    <xf numFmtId="198" fontId="7" fillId="0" borderId="17" xfId="0" applyNumberFormat="1" applyFont="1" applyBorder="1" applyAlignment="1">
      <alignment horizontal="left" vertical="center"/>
    </xf>
    <xf numFmtId="198" fontId="7" fillId="0" borderId="18" xfId="0" applyNumberFormat="1" applyFont="1" applyBorder="1" applyAlignment="1">
      <alignment horizontal="left" vertical="center"/>
    </xf>
    <xf numFmtId="198" fontId="8" fillId="0" borderId="12" xfId="0" applyNumberFormat="1" applyFont="1" applyBorder="1" applyAlignment="1">
      <alignment vertical="center"/>
    </xf>
    <xf numFmtId="14" fontId="8" fillId="0" borderId="12" xfId="0" applyNumberFormat="1" applyFont="1" applyBorder="1" applyAlignment="1">
      <alignment horizontal="center" vertical="center"/>
    </xf>
    <xf numFmtId="43" fontId="8" fillId="0" borderId="12" xfId="9" applyFont="1" applyFill="1" applyBorder="1" applyAlignment="1" applyProtection="1">
      <alignment vertical="center"/>
    </xf>
    <xf numFmtId="198" fontId="7" fillId="0" borderId="7" xfId="0" applyNumberFormat="1" applyFont="1" applyBorder="1" applyAlignment="1">
      <alignment horizontal="center" vertical="center" wrapText="1"/>
    </xf>
    <xf numFmtId="198" fontId="7" fillId="0" borderId="7" xfId="0" applyNumberFormat="1" applyFont="1" applyBorder="1" applyAlignment="1">
      <alignment horizontal="center" vertical="center"/>
    </xf>
    <xf numFmtId="180" fontId="7" fillId="0" borderId="12" xfId="0" applyNumberFormat="1" applyFont="1" applyBorder="1"/>
    <xf numFmtId="198" fontId="7" fillId="0" borderId="12" xfId="0" applyNumberFormat="1" applyFont="1" applyBorder="1" applyAlignment="1">
      <alignment horizontal="center" vertical="center"/>
    </xf>
    <xf numFmtId="178" fontId="15" fillId="0" borderId="7" xfId="89" applyFont="1" applyBorder="1" applyAlignment="1">
      <alignment horizontal="right" vertical="center" wrapText="1"/>
    </xf>
    <xf numFmtId="176" fontId="15" fillId="0" borderId="7" xfId="0" applyNumberFormat="1" applyFont="1" applyBorder="1" applyAlignment="1">
      <alignment horizontal="right" vertical="center" wrapText="1"/>
    </xf>
    <xf numFmtId="178" fontId="8" fillId="0" borderId="12" xfId="89" applyFont="1" applyBorder="1" applyAlignment="1">
      <alignment vertical="center"/>
    </xf>
    <xf numFmtId="0" fontId="9" fillId="0" borderId="0" xfId="11" applyFont="1" applyFill="1" applyAlignment="1" applyProtection="1">
      <alignment horizontal="left" vertical="center" shrinkToFit="1"/>
    </xf>
    <xf numFmtId="43" fontId="8" fillId="0" borderId="7" xfId="9" applyFont="1" applyFill="1" applyBorder="1" applyAlignment="1">
      <alignment horizontal="left" vertical="center"/>
    </xf>
    <xf numFmtId="43" fontId="8" fillId="0" borderId="7" xfId="9" applyFont="1" applyBorder="1" applyAlignment="1">
      <alignment horizontal="right" vertical="center"/>
    </xf>
    <xf numFmtId="43" fontId="8" fillId="0" borderId="9" xfId="9" applyFont="1" applyBorder="1" applyAlignment="1">
      <alignment horizontal="right" vertical="center"/>
    </xf>
    <xf numFmtId="198" fontId="7" fillId="0" borderId="8" xfId="0" applyNumberFormat="1" applyFont="1" applyBorder="1" applyAlignment="1">
      <alignment horizontal="center" vertical="center"/>
    </xf>
    <xf numFmtId="49" fontId="8" fillId="0" borderId="12" xfId="0" applyNumberFormat="1" applyFont="1" applyBorder="1" applyAlignment="1">
      <alignment horizontal="center" vertical="center" wrapText="1"/>
    </xf>
    <xf numFmtId="43" fontId="8" fillId="0" borderId="7" xfId="75" applyNumberFormat="1" applyFont="1" applyBorder="1" applyAlignment="1">
      <alignment horizontal="right" vertical="center"/>
    </xf>
    <xf numFmtId="43" fontId="8" fillId="0" borderId="9" xfId="9" applyFont="1" applyFill="1" applyBorder="1" applyAlignment="1">
      <alignment horizontal="right" vertical="center" wrapText="1"/>
    </xf>
    <xf numFmtId="43" fontId="7" fillId="0" borderId="7" xfId="9" applyFont="1" applyBorder="1" applyAlignment="1">
      <alignment horizontal="right" vertical="center"/>
    </xf>
    <xf numFmtId="49" fontId="8" fillId="0" borderId="0" xfId="0" applyNumberFormat="1" applyFont="1" applyAlignment="1">
      <alignment horizontal="center" vertical="center"/>
    </xf>
    <xf numFmtId="198" fontId="18" fillId="0" borderId="5" xfId="0" applyNumberFormat="1" applyFont="1" applyBorder="1" applyAlignment="1">
      <alignment horizontal="center" vertical="center" wrapText="1"/>
    </xf>
    <xf numFmtId="198" fontId="18" fillId="0" borderId="12" xfId="0" applyNumberFormat="1" applyFont="1" applyBorder="1" applyAlignment="1">
      <alignment horizontal="center" vertical="center" wrapText="1"/>
    </xf>
    <xf numFmtId="49" fontId="8" fillId="0" borderId="12" xfId="0" applyNumberFormat="1" applyFont="1" applyBorder="1" applyAlignment="1">
      <alignment horizontal="left" vertical="center"/>
    </xf>
    <xf numFmtId="186" fontId="8" fillId="0" borderId="12" xfId="9" applyNumberFormat="1" applyFont="1" applyBorder="1" applyAlignment="1">
      <alignment horizontal="center" vertical="center" wrapText="1"/>
    </xf>
    <xf numFmtId="10" fontId="8" fillId="0" borderId="12" xfId="13" applyNumberFormat="1" applyFont="1" applyBorder="1" applyAlignment="1">
      <alignment horizontal="center" vertical="center" wrapText="1"/>
    </xf>
    <xf numFmtId="186" fontId="7" fillId="0" borderId="12" xfId="9" applyNumberFormat="1" applyFont="1" applyBorder="1" applyAlignment="1">
      <alignment horizontal="center" vertical="center" wrapText="1"/>
    </xf>
    <xf numFmtId="10" fontId="7" fillId="0" borderId="12" xfId="13" applyNumberFormat="1" applyFont="1" applyBorder="1" applyAlignment="1">
      <alignment horizontal="center" vertical="center" wrapText="1"/>
    </xf>
    <xf numFmtId="0" fontId="8" fillId="0" borderId="9" xfId="75" applyFont="1" applyBorder="1" applyAlignment="1">
      <alignment horizontal="right" vertical="center"/>
    </xf>
    <xf numFmtId="0" fontId="8" fillId="0" borderId="0" xfId="75" applyFont="1" applyAlignment="1">
      <alignment vertical="center"/>
    </xf>
    <xf numFmtId="43" fontId="7" fillId="0" borderId="7" xfId="75" applyNumberFormat="1" applyFont="1" applyBorder="1" applyAlignment="1">
      <alignment horizontal="center" vertical="center" wrapText="1"/>
    </xf>
    <xf numFmtId="43" fontId="7" fillId="0" borderId="9" xfId="9" applyFont="1" applyFill="1" applyBorder="1" applyAlignment="1">
      <alignment horizontal="right" vertical="center"/>
    </xf>
    <xf numFmtId="0" fontId="13" fillId="0" borderId="11" xfId="0" applyFont="1" applyBorder="1" applyAlignment="1">
      <alignment horizontal="center" vertical="center"/>
    </xf>
    <xf numFmtId="43" fontId="8" fillId="0" borderId="9" xfId="9" applyFont="1" applyFill="1" applyBorder="1" applyAlignment="1">
      <alignment horizontal="right" vertical="center"/>
    </xf>
    <xf numFmtId="43" fontId="8" fillId="0" borderId="15" xfId="0" applyNumberFormat="1" applyFont="1" applyBorder="1" applyAlignment="1">
      <alignment horizontal="right" vertical="center"/>
    </xf>
    <xf numFmtId="43" fontId="8" fillId="0" borderId="7" xfId="9" applyFont="1" applyFill="1" applyBorder="1" applyAlignment="1">
      <alignment horizontal="right" vertical="center" wrapText="1"/>
    </xf>
    <xf numFmtId="0" fontId="8" fillId="0" borderId="7" xfId="75" applyFont="1" applyBorder="1" applyAlignment="1">
      <alignment horizontal="right" vertical="center"/>
    </xf>
    <xf numFmtId="43" fontId="7" fillId="0" borderId="15" xfId="0" applyNumberFormat="1" applyFont="1" applyBorder="1" applyAlignment="1">
      <alignment horizontal="right" vertical="center"/>
    </xf>
    <xf numFmtId="0" fontId="40" fillId="0" borderId="7" xfId="0" applyFont="1" applyFill="1" applyBorder="1" applyAlignment="1">
      <alignment horizontal="left" vertical="center" wrapText="1"/>
    </xf>
    <xf numFmtId="0" fontId="41" fillId="0" borderId="7" xfId="0" applyFont="1" applyFill="1" applyBorder="1" applyAlignment="1">
      <alignment horizontal="left" vertical="center" shrinkToFit="1"/>
    </xf>
    <xf numFmtId="0" fontId="40" fillId="0" borderId="7" xfId="0" applyFont="1" applyFill="1" applyBorder="1" applyAlignment="1">
      <alignment horizontal="center" vertical="center" wrapText="1"/>
    </xf>
    <xf numFmtId="0" fontId="42" fillId="0" borderId="7" xfId="0" applyFont="1" applyFill="1" applyBorder="1" applyAlignment="1">
      <alignment horizontal="center" vertical="center" wrapText="1"/>
    </xf>
    <xf numFmtId="198" fontId="42" fillId="0" borderId="7" xfId="0" applyNumberFormat="1" applyFont="1" applyFill="1" applyBorder="1" applyAlignment="1">
      <alignment horizontal="right" vertical="center" wrapText="1"/>
    </xf>
    <xf numFmtId="198" fontId="28" fillId="0" borderId="7" xfId="0" applyNumberFormat="1" applyFont="1" applyFill="1" applyBorder="1" applyAlignment="1">
      <alignment horizontal="right" vertical="center"/>
    </xf>
    <xf numFmtId="0" fontId="40" fillId="0" borderId="7" xfId="0" applyFont="1" applyFill="1" applyBorder="1" applyAlignment="1">
      <alignment horizontal="left" vertical="center" shrinkToFit="1"/>
    </xf>
    <xf numFmtId="0" fontId="18" fillId="0" borderId="7" xfId="0" applyFont="1" applyBorder="1" applyAlignment="1">
      <alignment horizontal="center" vertical="center" wrapText="1"/>
    </xf>
    <xf numFmtId="0" fontId="43" fillId="0" borderId="0" xfId="0" applyFont="1" applyAlignment="1">
      <alignment vertical="center" shrinkToFit="1"/>
    </xf>
    <xf numFmtId="0" fontId="2" fillId="0" borderId="0" xfId="0" applyFont="1" applyAlignment="1">
      <alignment vertical="center"/>
    </xf>
    <xf numFmtId="0" fontId="44" fillId="0" borderId="7" xfId="0" applyFont="1" applyBorder="1" applyAlignment="1">
      <alignment horizontal="center" vertical="center" wrapText="1"/>
    </xf>
    <xf numFmtId="0" fontId="44" fillId="0" borderId="5" xfId="0" applyFont="1" applyBorder="1" applyAlignment="1">
      <alignment horizontal="center" vertical="center"/>
    </xf>
    <xf numFmtId="0" fontId="44" fillId="0" borderId="21" xfId="0" applyFont="1" applyBorder="1" applyAlignment="1">
      <alignment horizontal="center" vertical="center"/>
    </xf>
    <xf numFmtId="43" fontId="8" fillId="0" borderId="10" xfId="0" applyNumberFormat="1" applyFont="1" applyBorder="1" applyAlignment="1">
      <alignment horizontal="right" vertical="center"/>
    </xf>
    <xf numFmtId="43" fontId="7" fillId="0" borderId="10" xfId="0" applyNumberFormat="1" applyFont="1" applyBorder="1" applyAlignment="1">
      <alignment horizontal="right" vertical="center"/>
    </xf>
    <xf numFmtId="0" fontId="44" fillId="0" borderId="12" xfId="0" applyFont="1" applyBorder="1" applyAlignment="1">
      <alignment horizontal="center" vertical="center"/>
    </xf>
    <xf numFmtId="0" fontId="44" fillId="0" borderId="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12" xfId="0" applyFont="1" applyBorder="1" applyAlignment="1">
      <alignment horizontal="center" vertical="center" wrapText="1"/>
    </xf>
    <xf numFmtId="198" fontId="8" fillId="0" borderId="7" xfId="0" applyNumberFormat="1" applyFont="1" applyBorder="1" applyAlignment="1">
      <alignment vertical="center"/>
    </xf>
    <xf numFmtId="0" fontId="44" fillId="0" borderId="7" xfId="0" applyFont="1" applyBorder="1" applyAlignment="1">
      <alignment vertical="center" wrapText="1"/>
    </xf>
    <xf numFmtId="0" fontId="44" fillId="0" borderId="0" xfId="0" applyFont="1" applyAlignment="1">
      <alignment vertical="center" wrapText="1"/>
    </xf>
    <xf numFmtId="0" fontId="45" fillId="0" borderId="0" xfId="0" applyFont="1" applyAlignment="1">
      <alignment vertical="center"/>
    </xf>
    <xf numFmtId="198" fontId="7" fillId="7" borderId="7" xfId="0" applyNumberFormat="1" applyFont="1" applyFill="1" applyBorder="1" applyAlignment="1">
      <alignment horizontal="center" vertical="center"/>
    </xf>
    <xf numFmtId="43" fontId="8" fillId="7" borderId="7" xfId="0" applyNumberFormat="1" applyFont="1" applyFill="1" applyBorder="1" applyAlignment="1">
      <alignment horizontal="right" vertical="center"/>
    </xf>
    <xf numFmtId="43" fontId="7" fillId="7" borderId="7" xfId="0" applyNumberFormat="1" applyFont="1" applyFill="1" applyBorder="1" applyAlignment="1">
      <alignment horizontal="right" vertical="center"/>
    </xf>
    <xf numFmtId="198" fontId="7" fillId="7" borderId="7" xfId="0" applyNumberFormat="1" applyFont="1" applyFill="1" applyBorder="1" applyAlignment="1">
      <alignment horizontal="center" vertical="center" wrapText="1"/>
    </xf>
    <xf numFmtId="0" fontId="18" fillId="7" borderId="7" xfId="65" applyFont="1" applyFill="1" applyBorder="1" applyAlignment="1">
      <alignment vertical="center" wrapText="1"/>
    </xf>
    <xf numFmtId="43" fontId="45" fillId="7" borderId="7" xfId="0" applyNumberFormat="1" applyFont="1" applyFill="1" applyBorder="1" applyAlignment="1">
      <alignment horizontal="right" vertical="center"/>
    </xf>
    <xf numFmtId="43" fontId="46" fillId="7" borderId="7" xfId="0" applyNumberFormat="1" applyFont="1" applyFill="1" applyBorder="1" applyAlignment="1">
      <alignment horizontal="right" vertical="center"/>
    </xf>
    <xf numFmtId="0" fontId="18" fillId="10" borderId="9" xfId="0" applyFont="1" applyFill="1" applyBorder="1" applyAlignment="1">
      <alignment horizontal="center" vertical="center"/>
    </xf>
    <xf numFmtId="43" fontId="8" fillId="10" borderId="9" xfId="0" applyNumberFormat="1" applyFont="1" applyFill="1" applyBorder="1" applyAlignment="1">
      <alignment horizontal="right" vertical="center"/>
    </xf>
    <xf numFmtId="0" fontId="7" fillId="7" borderId="7" xfId="65" applyFont="1" applyFill="1" applyBorder="1" applyAlignment="1">
      <alignment vertical="center" wrapText="1"/>
    </xf>
    <xf numFmtId="43" fontId="7" fillId="10" borderId="9" xfId="0" applyNumberFormat="1" applyFont="1" applyFill="1" applyBorder="1" applyAlignment="1">
      <alignment horizontal="right" vertical="center"/>
    </xf>
    <xf numFmtId="43" fontId="8" fillId="0" borderId="7" xfId="9" applyFont="1" applyBorder="1" applyAlignment="1">
      <alignment vertical="center"/>
    </xf>
    <xf numFmtId="193" fontId="8" fillId="0" borderId="7" xfId="0" applyNumberFormat="1" applyFont="1" applyBorder="1" applyAlignment="1">
      <alignment horizontal="right" vertical="center"/>
    </xf>
    <xf numFmtId="193" fontId="7" fillId="0" borderId="7" xfId="0" applyNumberFormat="1" applyFont="1" applyBorder="1" applyAlignment="1">
      <alignment horizontal="right" vertical="center"/>
    </xf>
    <xf numFmtId="0" fontId="12" fillId="0" borderId="0" xfId="11" applyFont="1" applyAlignment="1" applyProtection="1">
      <alignment horizontal="left" vertical="center" shrinkToFit="1"/>
    </xf>
    <xf numFmtId="49" fontId="8" fillId="0" borderId="0" xfId="0" applyNumberFormat="1" applyFont="1" applyAlignment="1">
      <alignment vertical="center"/>
    </xf>
    <xf numFmtId="43" fontId="8" fillId="0" borderId="7" xfId="55" applyNumberFormat="1" applyFont="1" applyBorder="1" applyAlignment="1">
      <alignment horizontal="center" vertical="center"/>
    </xf>
    <xf numFmtId="43" fontId="7" fillId="0" borderId="7" xfId="55" applyNumberFormat="1" applyFont="1" applyBorder="1" applyAlignment="1">
      <alignment horizontal="right" vertical="center"/>
    </xf>
    <xf numFmtId="49" fontId="15" fillId="0" borderId="0" xfId="0" applyNumberFormat="1" applyFont="1" applyAlignment="1">
      <alignment horizontal="left" vertical="center"/>
    </xf>
    <xf numFmtId="0" fontId="15" fillId="0" borderId="0" xfId="0" applyFont="1" applyAlignment="1">
      <alignment horizontal="right"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49" fontId="8" fillId="0" borderId="10" xfId="0" applyNumberFormat="1" applyFont="1" applyBorder="1" applyAlignment="1">
      <alignment horizontal="center" vertical="center"/>
    </xf>
    <xf numFmtId="0" fontId="15" fillId="0" borderId="7" xfId="0" applyFont="1" applyBorder="1" applyAlignment="1">
      <alignment horizontal="left" vertical="center"/>
    </xf>
    <xf numFmtId="0" fontId="15" fillId="0" borderId="7" xfId="0" applyFont="1" applyBorder="1" applyAlignment="1">
      <alignment horizontal="center" vertical="center"/>
    </xf>
    <xf numFmtId="0" fontId="10" fillId="0" borderId="0" xfId="11" applyFont="1" applyFill="1" applyAlignment="1" applyProtection="1">
      <alignment horizontal="left" vertical="center" wrapText="1"/>
    </xf>
    <xf numFmtId="0" fontId="9" fillId="0" borderId="0" xfId="11" applyFont="1" applyFill="1" applyAlignment="1" applyProtection="1">
      <alignment horizontal="left" vertical="center" wrapText="1"/>
    </xf>
    <xf numFmtId="0" fontId="39" fillId="0" borderId="7" xfId="0" applyFont="1" applyBorder="1" applyAlignment="1">
      <alignment horizontal="left" vertical="center"/>
    </xf>
    <xf numFmtId="0" fontId="7" fillId="0" borderId="0" xfId="0" applyFont="1"/>
    <xf numFmtId="43" fontId="8" fillId="0" borderId="0" xfId="9" applyFont="1"/>
    <xf numFmtId="0" fontId="8" fillId="0" borderId="0" xfId="0" applyFont="1"/>
    <xf numFmtId="43" fontId="47" fillId="0" borderId="0" xfId="9" applyFont="1" applyAlignment="1">
      <alignment horizontal="center"/>
    </xf>
    <xf numFmtId="43" fontId="48" fillId="0" borderId="0" xfId="9" applyFont="1" applyAlignment="1">
      <alignment horizontal="center"/>
    </xf>
    <xf numFmtId="43" fontId="8" fillId="0" borderId="0" xfId="9" applyFont="1" applyAlignment="1">
      <alignment horizontal="center"/>
    </xf>
    <xf numFmtId="43" fontId="2" fillId="0" borderId="0" xfId="9" applyFont="1" applyAlignment="1">
      <alignment horizontal="right"/>
    </xf>
    <xf numFmtId="43" fontId="18" fillId="0" borderId="7" xfId="9" applyFont="1" applyBorder="1" applyAlignment="1">
      <alignment horizontal="center"/>
    </xf>
    <xf numFmtId="43" fontId="2" fillId="0" borderId="7" xfId="9" applyFont="1" applyBorder="1"/>
    <xf numFmtId="43" fontId="8" fillId="0" borderId="7" xfId="9" applyFont="1" applyBorder="1"/>
    <xf numFmtId="43" fontId="18" fillId="0" borderId="7" xfId="9" applyFont="1" applyBorder="1"/>
    <xf numFmtId="43" fontId="7" fillId="0" borderId="7" xfId="9" applyFont="1" applyBorder="1"/>
    <xf numFmtId="197" fontId="49" fillId="0" borderId="0" xfId="66" applyNumberFormat="1" applyFont="1" applyAlignment="1" applyProtection="1">
      <alignment horizontal="left" vertical="center"/>
      <protection locked="0"/>
    </xf>
    <xf numFmtId="197" fontId="7" fillId="0" borderId="0" xfId="66" applyNumberFormat="1" applyFont="1" applyAlignment="1" applyProtection="1">
      <alignment horizontal="center" vertical="center"/>
      <protection locked="0"/>
    </xf>
    <xf numFmtId="197" fontId="8" fillId="0" borderId="0" xfId="66" applyNumberFormat="1" applyAlignment="1" applyProtection="1">
      <alignment horizontal="center" vertical="center"/>
      <protection locked="0"/>
    </xf>
    <xf numFmtId="197" fontId="8" fillId="0" borderId="0" xfId="66" applyNumberFormat="1" applyAlignment="1" applyProtection="1">
      <alignment horizontal="left" vertical="center"/>
      <protection locked="0"/>
    </xf>
    <xf numFmtId="196" fontId="8" fillId="0" borderId="0" xfId="66" applyNumberFormat="1" applyAlignment="1" applyProtection="1">
      <alignment horizontal="left" vertical="center"/>
      <protection locked="0"/>
    </xf>
    <xf numFmtId="197" fontId="8" fillId="0" borderId="0" xfId="66" applyNumberFormat="1" applyAlignment="1" applyProtection="1">
      <alignment horizontal="right" vertical="center"/>
      <protection locked="0"/>
    </xf>
    <xf numFmtId="197" fontId="50" fillId="0" borderId="0" xfId="11" applyNumberFormat="1" applyFont="1" applyFill="1" applyBorder="1" applyAlignment="1" applyProtection="1">
      <alignment horizontal="left" vertical="center"/>
      <protection locked="0"/>
    </xf>
    <xf numFmtId="197" fontId="49" fillId="0" borderId="0" xfId="66" applyNumberFormat="1" applyFont="1" applyAlignment="1" applyProtection="1">
      <alignment horizontal="center" vertical="center"/>
      <protection locked="0"/>
    </xf>
    <xf numFmtId="197" fontId="51" fillId="0" borderId="0" xfId="66" applyNumberFormat="1" applyFont="1" applyAlignment="1" applyProtection="1">
      <alignment horizontal="center" vertical="center"/>
      <protection locked="0"/>
    </xf>
    <xf numFmtId="0" fontId="8" fillId="0" borderId="0" xfId="66" applyAlignment="1" applyProtection="1">
      <alignment horizontal="center" vertical="center"/>
      <protection locked="0"/>
    </xf>
    <xf numFmtId="197" fontId="2" fillId="0" borderId="11" xfId="66" applyNumberFormat="1" applyFont="1" applyBorder="1" applyAlignment="1" applyProtection="1">
      <alignment horizontal="left" vertical="center"/>
      <protection locked="0"/>
    </xf>
    <xf numFmtId="197" fontId="8" fillId="0" borderId="11" xfId="66" applyNumberFormat="1" applyBorder="1" applyAlignment="1" applyProtection="1">
      <alignment horizontal="left" vertical="center"/>
      <protection locked="0"/>
    </xf>
    <xf numFmtId="197" fontId="7" fillId="0" borderId="0" xfId="66" applyNumberFormat="1" applyFont="1" applyAlignment="1" applyProtection="1">
      <alignment horizontal="left" vertical="center"/>
      <protection locked="0"/>
    </xf>
    <xf numFmtId="197" fontId="18" fillId="0" borderId="7" xfId="66" applyNumberFormat="1" applyFont="1" applyBorder="1" applyAlignment="1" applyProtection="1">
      <alignment horizontal="center" vertical="center"/>
      <protection locked="0"/>
    </xf>
    <xf numFmtId="197" fontId="8" fillId="0" borderId="7" xfId="76" applyNumberFormat="1" applyFont="1" applyBorder="1" applyAlignment="1" applyProtection="1">
      <alignment vertical="center"/>
      <protection locked="0"/>
    </xf>
    <xf numFmtId="196" fontId="8" fillId="0" borderId="7" xfId="66" applyNumberFormat="1" applyBorder="1" applyAlignment="1" applyProtection="1">
      <alignment horizontal="center" vertical="center"/>
      <protection locked="0"/>
    </xf>
    <xf numFmtId="198" fontId="8" fillId="0" borderId="7" xfId="66" applyNumberFormat="1" applyBorder="1" applyAlignment="1" applyProtection="1">
      <alignment horizontal="right" vertical="center"/>
      <protection locked="0"/>
    </xf>
    <xf numFmtId="198" fontId="8" fillId="0" borderId="7" xfId="66" applyNumberFormat="1" applyBorder="1" applyAlignment="1" applyProtection="1">
      <alignment horizontal="left" vertical="center"/>
      <protection locked="0"/>
    </xf>
    <xf numFmtId="198" fontId="2" fillId="0" borderId="7" xfId="66" applyNumberFormat="1" applyFont="1" applyBorder="1" applyAlignment="1" applyProtection="1">
      <alignment horizontal="left" vertical="center"/>
      <protection locked="0"/>
    </xf>
    <xf numFmtId="197" fontId="8" fillId="0" borderId="7" xfId="66" applyNumberFormat="1" applyBorder="1" applyAlignment="1" applyProtection="1">
      <alignment horizontal="left" vertical="center" indent="1"/>
      <protection locked="0"/>
    </xf>
    <xf numFmtId="198" fontId="8" fillId="0" borderId="7" xfId="45" applyNumberFormat="1" applyBorder="1" applyAlignment="1" applyProtection="1">
      <alignment horizontal="right" vertical="center"/>
      <protection locked="0"/>
    </xf>
    <xf numFmtId="197" fontId="2" fillId="0" borderId="7" xfId="66" applyNumberFormat="1" applyFont="1" applyBorder="1" applyAlignment="1" applyProtection="1">
      <alignment horizontal="left" vertical="center" indent="1"/>
      <protection locked="0"/>
    </xf>
    <xf numFmtId="196" fontId="7" fillId="0" borderId="7" xfId="66" applyNumberFormat="1" applyFont="1" applyBorder="1" applyAlignment="1" applyProtection="1">
      <alignment horizontal="center" vertical="center"/>
      <protection locked="0"/>
    </xf>
    <xf numFmtId="198" fontId="7" fillId="0" borderId="7" xfId="66" applyNumberFormat="1" applyFont="1" applyBorder="1" applyAlignment="1" applyProtection="1">
      <alignment horizontal="right" vertical="center"/>
      <protection locked="0"/>
    </xf>
    <xf numFmtId="198" fontId="7" fillId="0" borderId="7" xfId="66" applyNumberFormat="1" applyFont="1" applyBorder="1" applyAlignment="1" applyProtection="1">
      <alignment horizontal="left" vertical="center"/>
      <protection locked="0"/>
    </xf>
    <xf numFmtId="197" fontId="8" fillId="0" borderId="7" xfId="66" applyNumberFormat="1" applyBorder="1" applyAlignment="1" applyProtection="1">
      <alignment horizontal="left" vertical="center"/>
      <protection locked="0"/>
    </xf>
    <xf numFmtId="198" fontId="18" fillId="0" borderId="7" xfId="66" applyNumberFormat="1" applyFont="1" applyBorder="1" applyAlignment="1" applyProtection="1">
      <alignment horizontal="center" vertical="center"/>
      <protection locked="0"/>
    </xf>
    <xf numFmtId="198" fontId="7" fillId="0" borderId="7" xfId="45" applyNumberFormat="1" applyFont="1" applyBorder="1" applyAlignment="1" applyProtection="1">
      <alignment horizontal="right" vertical="center"/>
      <protection locked="0"/>
    </xf>
    <xf numFmtId="198" fontId="18" fillId="11" borderId="7" xfId="66" applyNumberFormat="1" applyFont="1" applyFill="1" applyBorder="1" applyAlignment="1" applyProtection="1">
      <alignment horizontal="center" vertical="center"/>
      <protection locked="0"/>
    </xf>
    <xf numFmtId="198" fontId="7" fillId="11" borderId="7" xfId="66" applyNumberFormat="1" applyFont="1" applyFill="1" applyBorder="1" applyAlignment="1" applyProtection="1">
      <alignment horizontal="right" vertical="center"/>
      <protection locked="0"/>
    </xf>
    <xf numFmtId="197" fontId="8" fillId="0" borderId="7" xfId="66" applyNumberFormat="1" applyBorder="1" applyAlignment="1" applyProtection="1">
      <alignment horizontal="right" vertical="center"/>
      <protection locked="0"/>
    </xf>
    <xf numFmtId="197" fontId="8" fillId="0" borderId="12" xfId="66" applyNumberFormat="1" applyBorder="1" applyAlignment="1" applyProtection="1">
      <alignment horizontal="left" vertical="center"/>
      <protection locked="0"/>
    </xf>
    <xf numFmtId="196" fontId="8" fillId="0" borderId="12" xfId="66" applyNumberFormat="1" applyBorder="1" applyAlignment="1" applyProtection="1">
      <alignment horizontal="left" vertical="center"/>
      <protection locked="0"/>
    </xf>
    <xf numFmtId="197" fontId="8" fillId="0" borderId="12" xfId="66" applyNumberFormat="1" applyBorder="1" applyAlignment="1" applyProtection="1">
      <alignment horizontal="right" vertical="center"/>
      <protection locked="0"/>
    </xf>
    <xf numFmtId="197" fontId="8" fillId="0" borderId="17" xfId="66" applyNumberFormat="1" applyBorder="1" applyAlignment="1" applyProtection="1">
      <alignment horizontal="left" vertical="center"/>
      <protection locked="0"/>
    </xf>
    <xf numFmtId="197" fontId="8" fillId="0" borderId="5" xfId="66" applyNumberFormat="1" applyBorder="1" applyAlignment="1" applyProtection="1">
      <alignment horizontal="left" vertical="center"/>
      <protection locked="0"/>
    </xf>
    <xf numFmtId="196" fontId="8" fillId="0" borderId="5" xfId="66" applyNumberFormat="1" applyBorder="1" applyAlignment="1" applyProtection="1">
      <alignment horizontal="left" vertical="center"/>
      <protection locked="0"/>
    </xf>
    <xf numFmtId="197" fontId="8" fillId="0" borderId="5" xfId="66" applyNumberFormat="1" applyBorder="1" applyAlignment="1" applyProtection="1">
      <alignment horizontal="right" vertical="center"/>
      <protection locked="0"/>
    </xf>
    <xf numFmtId="197" fontId="8" fillId="0" borderId="16" xfId="66" applyNumberFormat="1" applyBorder="1" applyAlignment="1" applyProtection="1">
      <alignment horizontal="left" vertical="center"/>
      <protection locked="0"/>
    </xf>
    <xf numFmtId="198" fontId="18" fillId="11" borderId="7" xfId="76" applyNumberFormat="1" applyFont="1" applyFill="1" applyBorder="1" applyAlignment="1" applyProtection="1">
      <alignment horizontal="center" vertical="center"/>
      <protection locked="0"/>
    </xf>
    <xf numFmtId="198" fontId="7" fillId="11" borderId="7" xfId="45" applyNumberFormat="1" applyFont="1" applyFill="1" applyBorder="1" applyAlignment="1" applyProtection="1">
      <alignment horizontal="right" vertical="center"/>
      <protection locked="0"/>
    </xf>
    <xf numFmtId="197" fontId="7" fillId="11" borderId="7" xfId="76" applyNumberFormat="1" applyFont="1" applyFill="1" applyBorder="1" applyAlignment="1" applyProtection="1">
      <alignment horizontal="center" vertical="center"/>
      <protection locked="0"/>
    </xf>
    <xf numFmtId="196" fontId="7" fillId="11" borderId="7" xfId="66" applyNumberFormat="1" applyFont="1" applyFill="1" applyBorder="1" applyAlignment="1" applyProtection="1">
      <alignment horizontal="center" vertical="center"/>
      <protection locked="0"/>
    </xf>
    <xf numFmtId="198" fontId="7" fillId="11" borderId="7" xfId="66" applyNumberFormat="1" applyFont="1" applyFill="1" applyBorder="1" applyAlignment="1" applyProtection="1">
      <alignment horizontal="left" vertical="center"/>
      <protection locked="0"/>
    </xf>
    <xf numFmtId="198" fontId="18" fillId="12" borderId="7" xfId="76" applyNumberFormat="1" applyFont="1" applyFill="1" applyBorder="1" applyAlignment="1" applyProtection="1">
      <alignment horizontal="center" vertical="center"/>
      <protection locked="0"/>
    </xf>
    <xf numFmtId="198" fontId="7" fillId="12" borderId="7" xfId="45" applyNumberFormat="1" applyFont="1" applyFill="1" applyBorder="1" applyAlignment="1" applyProtection="1">
      <alignment horizontal="right" vertical="center"/>
      <protection locked="0"/>
    </xf>
    <xf numFmtId="197" fontId="2" fillId="0" borderId="0" xfId="66" applyNumberFormat="1" applyFont="1" applyAlignment="1" applyProtection="1">
      <alignment horizontal="left" vertical="center"/>
      <protection locked="0"/>
    </xf>
    <xf numFmtId="197" fontId="2" fillId="0" borderId="0" xfId="66" applyNumberFormat="1" applyFont="1" applyAlignment="1" applyProtection="1">
      <alignment horizontal="right" vertical="center"/>
      <protection locked="0"/>
    </xf>
    <xf numFmtId="198" fontId="2" fillId="13" borderId="0" xfId="66" applyNumberFormat="1" applyFont="1" applyFill="1" applyAlignment="1" applyProtection="1">
      <alignment horizontal="left" vertical="center"/>
      <protection locked="0"/>
    </xf>
    <xf numFmtId="196" fontId="8" fillId="13" borderId="0" xfId="66" applyNumberFormat="1" applyFill="1" applyAlignment="1" applyProtection="1">
      <alignment horizontal="center" vertical="center"/>
      <protection locked="0"/>
    </xf>
    <xf numFmtId="198" fontId="8" fillId="13" borderId="0" xfId="66" applyNumberFormat="1" applyFill="1" applyAlignment="1" applyProtection="1">
      <alignment horizontal="right" vertical="center"/>
      <protection locked="0"/>
    </xf>
    <xf numFmtId="198" fontId="7" fillId="0" borderId="7" xfId="45" applyNumberFormat="1" applyFont="1" applyBorder="1" applyAlignment="1" applyProtection="1">
      <alignment horizontal="left" vertical="center"/>
      <protection locked="0"/>
    </xf>
    <xf numFmtId="0" fontId="49" fillId="0" borderId="0" xfId="76" applyFont="1" applyAlignment="1" applyProtection="1">
      <alignment vertical="center"/>
      <protection locked="0"/>
    </xf>
    <xf numFmtId="0" fontId="8" fillId="0" borderId="0" xfId="76" applyFont="1" applyAlignment="1" applyProtection="1">
      <alignment horizontal="center" vertical="center"/>
      <protection locked="0"/>
    </xf>
    <xf numFmtId="0" fontId="7" fillId="0" borderId="0" xfId="73" applyFont="1" applyAlignment="1" applyProtection="1">
      <alignment vertical="center"/>
      <protection locked="0"/>
    </xf>
    <xf numFmtId="0" fontId="8" fillId="0" borderId="0" xfId="73" applyFont="1" applyAlignment="1" applyProtection="1">
      <alignment vertical="center"/>
      <protection locked="0"/>
    </xf>
    <xf numFmtId="0" fontId="8" fillId="0" borderId="0" xfId="73" applyFont="1" applyAlignment="1" applyProtection="1">
      <alignment horizontal="left" vertical="center"/>
      <protection locked="0"/>
    </xf>
    <xf numFmtId="0" fontId="8" fillId="0" borderId="0" xfId="76" applyFont="1" applyAlignment="1" applyProtection="1">
      <alignment vertical="center"/>
      <protection locked="0"/>
    </xf>
    <xf numFmtId="0" fontId="50" fillId="0" borderId="0" xfId="11" applyFont="1" applyAlignment="1" applyProtection="1">
      <alignment horizontal="left" vertical="center"/>
      <protection locked="0"/>
    </xf>
    <xf numFmtId="0" fontId="49" fillId="0" borderId="0" xfId="73" applyFont="1" applyAlignment="1" applyProtection="1">
      <alignment horizontal="center" vertical="center"/>
      <protection locked="0"/>
    </xf>
    <xf numFmtId="0" fontId="52" fillId="0" borderId="0" xfId="73" applyFont="1" applyAlignment="1" applyProtection="1">
      <alignment horizontal="center" vertical="center"/>
      <protection locked="0"/>
    </xf>
    <xf numFmtId="0" fontId="8" fillId="0" borderId="0" xfId="73" applyFont="1" applyAlignment="1" applyProtection="1">
      <alignment horizontal="center" vertical="center"/>
      <protection locked="0"/>
    </xf>
    <xf numFmtId="0" fontId="46" fillId="0" borderId="0" xfId="73" applyFont="1" applyAlignment="1" applyProtection="1">
      <alignment horizontal="left" vertical="center"/>
      <protection locked="0"/>
    </xf>
    <xf numFmtId="0" fontId="18" fillId="0" borderId="22" xfId="76" applyFont="1" applyBorder="1" applyAlignment="1" applyProtection="1">
      <alignment horizontal="center" vertical="center"/>
      <protection locked="0"/>
    </xf>
    <xf numFmtId="0" fontId="18" fillId="0" borderId="23" xfId="73" applyFont="1" applyBorder="1" applyAlignment="1" applyProtection="1">
      <alignment horizontal="center" vertical="center"/>
      <protection locked="0"/>
    </xf>
    <xf numFmtId="0" fontId="2" fillId="0" borderId="24" xfId="76" applyFont="1" applyBorder="1" applyAlignment="1" applyProtection="1">
      <alignment horizontal="center" vertical="center"/>
      <protection locked="0"/>
    </xf>
    <xf numFmtId="0" fontId="8" fillId="0" borderId="25" xfId="76" applyFont="1" applyBorder="1" applyAlignment="1" applyProtection="1">
      <alignment horizontal="center" vertical="center"/>
      <protection locked="0"/>
    </xf>
    <xf numFmtId="0" fontId="8" fillId="0" borderId="26" xfId="76" applyFont="1" applyBorder="1" applyAlignment="1" applyProtection="1">
      <alignment horizontal="center" vertical="center"/>
      <protection locked="0"/>
    </xf>
    <xf numFmtId="0" fontId="7" fillId="0" borderId="27" xfId="76" applyFont="1" applyBorder="1" applyAlignment="1" applyProtection="1">
      <alignment horizontal="center" vertical="center"/>
      <protection locked="0"/>
    </xf>
    <xf numFmtId="0" fontId="18" fillId="0" borderId="7" xfId="73" applyFont="1" applyBorder="1" applyAlignment="1" applyProtection="1">
      <alignment horizontal="center" vertical="center"/>
      <protection locked="0"/>
    </xf>
    <xf numFmtId="0" fontId="8" fillId="0" borderId="10" xfId="76" applyFont="1" applyBorder="1" applyAlignment="1" applyProtection="1">
      <alignment horizontal="center" vertical="center"/>
      <protection locked="0"/>
    </xf>
    <xf numFmtId="0" fontId="8" fillId="0" borderId="15" xfId="76" applyFont="1" applyBorder="1" applyAlignment="1" applyProtection="1">
      <alignment horizontal="center" vertical="center"/>
      <protection locked="0"/>
    </xf>
    <xf numFmtId="0" fontId="8" fillId="0" borderId="9" xfId="76" applyFont="1" applyBorder="1" applyAlignment="1" applyProtection="1">
      <alignment horizontal="center" vertical="center"/>
      <protection locked="0"/>
    </xf>
    <xf numFmtId="0" fontId="7" fillId="0" borderId="7" xfId="73" applyFont="1" applyBorder="1" applyAlignment="1" applyProtection="1">
      <alignment horizontal="center" vertical="center"/>
      <protection locked="0"/>
    </xf>
    <xf numFmtId="0" fontId="18" fillId="0" borderId="28" xfId="73" applyFont="1" applyBorder="1" applyAlignment="1" applyProtection="1">
      <alignment horizontal="center" vertical="center"/>
      <protection locked="0"/>
    </xf>
    <xf numFmtId="0" fontId="2" fillId="0" borderId="10" xfId="76" applyFont="1" applyBorder="1" applyAlignment="1" applyProtection="1">
      <alignment horizontal="center" vertical="center"/>
      <protection locked="0"/>
    </xf>
    <xf numFmtId="0" fontId="18" fillId="0" borderId="7" xfId="76" applyFont="1" applyBorder="1" applyAlignment="1" applyProtection="1">
      <alignment horizontal="center" vertical="center"/>
      <protection locked="0"/>
    </xf>
    <xf numFmtId="0" fontId="8" fillId="0" borderId="7" xfId="76" applyFont="1" applyBorder="1" applyAlignment="1" applyProtection="1">
      <alignment vertical="center"/>
      <protection locked="0"/>
    </xf>
    <xf numFmtId="0" fontId="18" fillId="0" borderId="28" xfId="76" applyFont="1" applyBorder="1" applyAlignment="1" applyProtection="1">
      <alignment horizontal="center" vertical="center"/>
      <protection locked="0"/>
    </xf>
    <xf numFmtId="0" fontId="8" fillId="0" borderId="7" xfId="76" applyFont="1" applyBorder="1" applyAlignment="1" applyProtection="1">
      <alignment horizontal="center" vertical="center"/>
      <protection locked="0"/>
    </xf>
    <xf numFmtId="0" fontId="7" fillId="0" borderId="7" xfId="76" applyFont="1" applyBorder="1" applyAlignment="1" applyProtection="1">
      <alignment horizontal="center" vertical="center"/>
      <protection locked="0"/>
    </xf>
    <xf numFmtId="0" fontId="2" fillId="0" borderId="10" xfId="76" applyFont="1" applyBorder="1" applyAlignment="1" applyProtection="1">
      <alignment horizontal="center" vertical="center" wrapText="1"/>
      <protection locked="0"/>
    </xf>
    <xf numFmtId="0" fontId="0" fillId="0" borderId="15" xfId="0" applyBorder="1" applyAlignment="1">
      <alignment wrapText="1"/>
    </xf>
    <xf numFmtId="0" fontId="0" fillId="0" borderId="9" xfId="0" applyBorder="1" applyAlignment="1">
      <alignment wrapText="1"/>
    </xf>
    <xf numFmtId="0" fontId="2" fillId="0" borderId="7" xfId="76" applyFont="1" applyBorder="1" applyAlignment="1" applyProtection="1">
      <alignment vertical="center"/>
      <protection locked="0"/>
    </xf>
    <xf numFmtId="0" fontId="18" fillId="0" borderId="7" xfId="76" applyFont="1" applyBorder="1" applyAlignment="1" applyProtection="1">
      <alignment vertical="center"/>
      <protection locked="0"/>
    </xf>
    <xf numFmtId="0" fontId="18" fillId="0" borderId="29" xfId="76" applyFont="1" applyBorder="1" applyAlignment="1" applyProtection="1">
      <alignment horizontal="center" vertical="center"/>
      <protection locked="0"/>
    </xf>
    <xf numFmtId="0" fontId="8" fillId="0" borderId="5" xfId="76" applyFont="1" applyBorder="1" applyAlignment="1" applyProtection="1">
      <alignment vertical="center"/>
      <protection locked="0"/>
    </xf>
    <xf numFmtId="0" fontId="18" fillId="0" borderId="5" xfId="73" applyFont="1" applyBorder="1" applyAlignment="1" applyProtection="1">
      <alignment horizontal="center" vertical="center"/>
      <protection locked="0"/>
    </xf>
    <xf numFmtId="0" fontId="18" fillId="0" borderId="5" xfId="76" applyFont="1" applyBorder="1" applyAlignment="1" applyProtection="1">
      <alignment vertical="center"/>
      <protection locked="0"/>
    </xf>
    <xf numFmtId="58" fontId="8" fillId="0" borderId="5" xfId="76" applyNumberFormat="1" applyFont="1" applyBorder="1" applyAlignment="1" applyProtection="1">
      <alignment vertical="center"/>
      <protection locked="0"/>
    </xf>
    <xf numFmtId="0" fontId="18" fillId="0" borderId="5" xfId="76" applyFont="1" applyBorder="1" applyAlignment="1" applyProtection="1">
      <alignment horizontal="center" vertical="center"/>
      <protection locked="0"/>
    </xf>
    <xf numFmtId="0" fontId="2" fillId="0" borderId="16" xfId="76" applyFont="1" applyBorder="1" applyAlignment="1" applyProtection="1">
      <alignment horizontal="center" vertical="center"/>
      <protection locked="0"/>
    </xf>
    <xf numFmtId="0" fontId="18" fillId="0" borderId="30" xfId="76" applyFont="1" applyBorder="1" applyAlignment="1" applyProtection="1">
      <alignment horizontal="center" vertical="center"/>
      <protection locked="0"/>
    </xf>
    <xf numFmtId="0" fontId="7" fillId="0" borderId="31" xfId="76" applyFont="1" applyBorder="1" applyAlignment="1" applyProtection="1">
      <alignment horizontal="center" vertical="center"/>
      <protection locked="0"/>
    </xf>
    <xf numFmtId="0" fontId="7" fillId="0" borderId="32" xfId="76" applyFont="1" applyBorder="1" applyAlignment="1" applyProtection="1">
      <alignment horizontal="center" vertical="center"/>
      <protection locked="0"/>
    </xf>
    <xf numFmtId="0" fontId="18" fillId="0" borderId="24" xfId="76" applyFont="1" applyBorder="1" applyAlignment="1" applyProtection="1">
      <alignment horizontal="center" vertical="center"/>
      <protection locked="0"/>
    </xf>
    <xf numFmtId="0" fontId="7" fillId="0" borderId="33" xfId="76" applyFont="1" applyBorder="1" applyAlignment="1" applyProtection="1">
      <alignment horizontal="center" vertical="center"/>
      <protection locked="0"/>
    </xf>
    <xf numFmtId="0" fontId="7" fillId="0" borderId="11" xfId="76" applyFont="1" applyBorder="1" applyAlignment="1" applyProtection="1">
      <alignment horizontal="center" vertical="center"/>
      <protection locked="0"/>
    </xf>
    <xf numFmtId="0" fontId="7" fillId="0" borderId="18" xfId="76" applyFont="1" applyBorder="1" applyAlignment="1" applyProtection="1">
      <alignment horizontal="center" vertical="center"/>
      <protection locked="0"/>
    </xf>
    <xf numFmtId="0" fontId="8" fillId="0" borderId="28" xfId="76" applyFont="1" applyBorder="1" applyAlignment="1" applyProtection="1">
      <alignment horizontal="center" vertical="center"/>
      <protection locked="0"/>
    </xf>
    <xf numFmtId="0" fontId="2" fillId="0" borderId="10" xfId="85" applyFont="1" applyBorder="1" applyAlignment="1" applyProtection="1">
      <alignment horizontal="center"/>
      <protection locked="0"/>
    </xf>
    <xf numFmtId="0" fontId="8" fillId="0" borderId="15" xfId="85" applyFont="1" applyBorder="1" applyAlignment="1" applyProtection="1">
      <alignment horizontal="center"/>
      <protection locked="0"/>
    </xf>
    <xf numFmtId="0" fontId="8" fillId="0" borderId="9" xfId="85" applyFont="1" applyBorder="1" applyAlignment="1" applyProtection="1">
      <alignment horizontal="center"/>
      <protection locked="0"/>
    </xf>
    <xf numFmtId="4" fontId="8" fillId="0" borderId="7" xfId="85" applyNumberFormat="1" applyFont="1" applyBorder="1" applyAlignment="1" applyProtection="1">
      <alignment horizontal="right"/>
      <protection locked="0"/>
    </xf>
    <xf numFmtId="0" fontId="8" fillId="0" borderId="9" xfId="76" applyFont="1" applyBorder="1" applyAlignment="1" applyProtection="1">
      <alignment vertical="center"/>
      <protection locked="0"/>
    </xf>
    <xf numFmtId="0" fontId="2" fillId="0" borderId="29" xfId="76" applyFont="1" applyBorder="1" applyAlignment="1" applyProtection="1">
      <alignment horizontal="center" vertical="center"/>
      <protection locked="0"/>
    </xf>
    <xf numFmtId="0" fontId="8" fillId="0" borderId="16" xfId="76" applyFont="1" applyBorder="1" applyAlignment="1" applyProtection="1">
      <alignment horizontal="center" vertical="center"/>
      <protection locked="0"/>
    </xf>
    <xf numFmtId="0" fontId="8" fillId="0" borderId="13" xfId="76" applyFont="1" applyBorder="1" applyAlignment="1" applyProtection="1">
      <alignment horizontal="center" vertical="center"/>
      <protection locked="0"/>
    </xf>
    <xf numFmtId="0" fontId="8" fillId="0" borderId="14" xfId="76" applyFont="1" applyBorder="1" applyAlignment="1" applyProtection="1">
      <alignment horizontal="center" vertical="center"/>
      <protection locked="0"/>
    </xf>
    <xf numFmtId="4" fontId="8" fillId="0" borderId="14" xfId="76" applyNumberFormat="1" applyFont="1" applyBorder="1" applyAlignment="1" applyProtection="1">
      <alignment vertical="center"/>
      <protection locked="0"/>
    </xf>
    <xf numFmtId="0" fontId="18" fillId="0" borderId="34" xfId="76" applyFont="1" applyBorder="1" applyAlignment="1" applyProtection="1">
      <alignment horizontal="center" vertical="center"/>
      <protection locked="0"/>
    </xf>
    <xf numFmtId="0" fontId="7" fillId="0" borderId="25" xfId="76" applyFont="1" applyBorder="1" applyAlignment="1" applyProtection="1">
      <alignment horizontal="center" vertical="center"/>
      <protection locked="0"/>
    </xf>
    <xf numFmtId="0" fontId="7" fillId="0" borderId="26" xfId="76" applyFont="1" applyBorder="1" applyAlignment="1" applyProtection="1">
      <alignment horizontal="center" vertical="center"/>
      <protection locked="0"/>
    </xf>
    <xf numFmtId="43" fontId="2" fillId="0" borderId="10" xfId="78" applyNumberFormat="1" applyFont="1" applyBorder="1" applyAlignment="1" applyProtection="1">
      <alignment horizontal="center"/>
      <protection locked="0"/>
    </xf>
    <xf numFmtId="43" fontId="8" fillId="0" borderId="15" xfId="78" applyNumberFormat="1" applyFont="1" applyBorder="1" applyAlignment="1" applyProtection="1">
      <alignment horizontal="center"/>
      <protection locked="0"/>
    </xf>
    <xf numFmtId="43" fontId="8" fillId="0" borderId="9" xfId="78" applyNumberFormat="1" applyFont="1" applyBorder="1" applyAlignment="1" applyProtection="1">
      <alignment horizontal="center"/>
      <protection locked="0"/>
    </xf>
    <xf numFmtId="43" fontId="2" fillId="0" borderId="15" xfId="78" applyNumberFormat="1" applyFont="1" applyBorder="1" applyAlignment="1" applyProtection="1">
      <alignment horizontal="center"/>
      <protection locked="0"/>
    </xf>
    <xf numFmtId="43" fontId="2" fillId="0" borderId="9" xfId="78" applyNumberFormat="1" applyFont="1" applyBorder="1" applyAlignment="1" applyProtection="1">
      <alignment horizontal="center"/>
      <protection locked="0"/>
    </xf>
    <xf numFmtId="0" fontId="8" fillId="0" borderId="29" xfId="76" applyFont="1" applyBorder="1" applyAlignment="1" applyProtection="1">
      <alignment horizontal="center" vertical="center"/>
      <protection locked="0"/>
    </xf>
    <xf numFmtId="43" fontId="8" fillId="0" borderId="10" xfId="78" applyNumberFormat="1" applyFont="1" applyBorder="1" applyAlignment="1" applyProtection="1">
      <alignment horizontal="center"/>
      <protection locked="0"/>
    </xf>
    <xf numFmtId="0" fontId="18" fillId="0" borderId="35" xfId="76" applyFont="1" applyBorder="1" applyAlignment="1" applyProtection="1">
      <alignment horizontal="center" vertical="center"/>
      <protection locked="0"/>
    </xf>
    <xf numFmtId="0" fontId="7" fillId="0" borderId="9" xfId="76" applyFont="1" applyBorder="1" applyAlignment="1" applyProtection="1">
      <alignment horizontal="center" vertical="center"/>
      <protection locked="0"/>
    </xf>
    <xf numFmtId="0" fontId="18" fillId="0" borderId="36" xfId="76" applyFont="1" applyBorder="1" applyAlignment="1" applyProtection="1">
      <alignment horizontal="center" vertical="center"/>
      <protection locked="0"/>
    </xf>
    <xf numFmtId="0" fontId="7" fillId="0" borderId="37" xfId="76" applyFont="1" applyBorder="1" applyAlignment="1" applyProtection="1">
      <alignment horizontal="center" vertical="center"/>
      <protection locked="0"/>
    </xf>
    <xf numFmtId="0" fontId="8" fillId="0" borderId="38" xfId="76" applyFont="1" applyBorder="1" applyAlignment="1" applyProtection="1">
      <alignment horizontal="center" vertical="center"/>
      <protection locked="0"/>
    </xf>
    <xf numFmtId="0" fontId="8" fillId="0" borderId="39" xfId="76" applyFont="1" applyBorder="1" applyAlignment="1" applyProtection="1">
      <alignment horizontal="center" vertical="center"/>
      <protection locked="0"/>
    </xf>
    <xf numFmtId="0" fontId="53" fillId="0" borderId="40" xfId="76" applyFont="1" applyBorder="1" applyAlignment="1" applyProtection="1">
      <alignment horizontal="left" vertical="center"/>
      <protection locked="0"/>
    </xf>
    <xf numFmtId="0" fontId="7" fillId="0" borderId="40" xfId="76" applyFont="1" applyBorder="1" applyAlignment="1" applyProtection="1">
      <alignment horizontal="center" vertical="center"/>
      <protection locked="0"/>
    </xf>
    <xf numFmtId="0" fontId="18" fillId="0" borderId="27" xfId="76" applyFont="1" applyBorder="1" applyAlignment="1" applyProtection="1">
      <alignment horizontal="center" vertical="center"/>
      <protection locked="0"/>
    </xf>
    <xf numFmtId="0" fontId="18" fillId="0" borderId="12" xfId="76" applyFont="1" applyBorder="1" applyAlignment="1" applyProtection="1">
      <alignment horizontal="center" vertical="center"/>
      <protection locked="0"/>
    </xf>
    <xf numFmtId="0" fontId="7" fillId="0" borderId="41" xfId="76" applyFont="1" applyBorder="1" applyAlignment="1" applyProtection="1">
      <alignment horizontal="center" vertical="center"/>
      <protection locked="0"/>
    </xf>
    <xf numFmtId="0" fontId="18" fillId="0" borderId="41" xfId="76" applyFont="1" applyBorder="1" applyAlignment="1" applyProtection="1">
      <alignment horizontal="center" vertical="center"/>
      <protection locked="0"/>
    </xf>
    <xf numFmtId="0" fontId="7" fillId="0" borderId="28" xfId="76" applyFont="1" applyBorder="1" applyAlignment="1" applyProtection="1">
      <alignment horizontal="center" vertical="center"/>
      <protection locked="0"/>
    </xf>
    <xf numFmtId="0" fontId="8" fillId="0" borderId="7" xfId="73" applyFont="1" applyBorder="1" applyAlignment="1" applyProtection="1">
      <alignment horizontal="center" vertical="center"/>
      <protection locked="0"/>
    </xf>
    <xf numFmtId="0" fontId="18" fillId="0" borderId="28" xfId="76" applyFont="1" applyBorder="1" applyAlignment="1" applyProtection="1">
      <alignment horizontal="left" vertical="center"/>
      <protection locked="0"/>
    </xf>
    <xf numFmtId="0" fontId="18" fillId="0" borderId="10" xfId="76" applyFont="1" applyBorder="1" applyAlignment="1" applyProtection="1">
      <alignment horizontal="center" vertical="center"/>
      <protection locked="0"/>
    </xf>
    <xf numFmtId="0" fontId="18" fillId="0" borderId="15" xfId="76" applyFont="1" applyBorder="1" applyAlignment="1" applyProtection="1">
      <alignment horizontal="center" vertical="center"/>
      <protection locked="0"/>
    </xf>
    <xf numFmtId="0" fontId="2" fillId="0" borderId="7" xfId="76" applyFont="1" applyBorder="1" applyAlignment="1" applyProtection="1">
      <alignment horizontal="center" vertical="center"/>
      <protection locked="0"/>
    </xf>
    <xf numFmtId="0" fontId="7" fillId="0" borderId="7" xfId="76" applyFont="1" applyBorder="1" applyAlignment="1" applyProtection="1">
      <alignment horizontal="left" vertical="center"/>
      <protection locked="0"/>
    </xf>
    <xf numFmtId="0" fontId="18" fillId="0" borderId="42" xfId="76" applyFont="1" applyBorder="1" applyAlignment="1" applyProtection="1">
      <alignment horizontal="left" vertical="center"/>
      <protection locked="0"/>
    </xf>
    <xf numFmtId="0" fontId="7" fillId="0" borderId="43" xfId="76" applyFont="1" applyBorder="1" applyAlignment="1" applyProtection="1">
      <alignment horizontal="left" vertical="center"/>
      <protection locked="0"/>
    </xf>
    <xf numFmtId="0" fontId="2" fillId="0" borderId="6" xfId="76" applyFont="1" applyBorder="1" applyAlignment="1" applyProtection="1">
      <alignment horizontal="center" vertical="center"/>
      <protection locked="0"/>
    </xf>
    <xf numFmtId="0" fontId="8" fillId="0" borderId="6" xfId="76" applyFont="1" applyBorder="1" applyAlignment="1" applyProtection="1">
      <alignment horizontal="center" vertical="center"/>
      <protection locked="0"/>
    </xf>
    <xf numFmtId="0" fontId="7" fillId="0" borderId="0" xfId="76" applyFont="1" applyAlignment="1" applyProtection="1">
      <alignment horizontal="center" vertical="center"/>
      <protection locked="0"/>
    </xf>
    <xf numFmtId="0" fontId="2" fillId="0" borderId="0" xfId="73" applyFont="1" applyAlignment="1" applyProtection="1">
      <alignment horizontal="right" vertical="center"/>
      <protection locked="0"/>
    </xf>
    <xf numFmtId="0" fontId="2" fillId="0" borderId="44" xfId="76" applyFont="1" applyBorder="1" applyAlignment="1" applyProtection="1">
      <alignment horizontal="center" vertical="center"/>
      <protection locked="0"/>
    </xf>
    <xf numFmtId="0" fontId="18" fillId="0" borderId="44" xfId="76" applyFont="1" applyBorder="1" applyAlignment="1" applyProtection="1">
      <alignment horizontal="center" vertical="center"/>
      <protection locked="0"/>
    </xf>
    <xf numFmtId="0" fontId="8" fillId="0" borderId="45" xfId="76" applyFont="1" applyBorder="1" applyAlignment="1" applyProtection="1">
      <alignment horizontal="center" vertical="center"/>
      <protection locked="0"/>
    </xf>
    <xf numFmtId="0" fontId="8" fillId="0" borderId="12" xfId="76" applyFont="1" applyBorder="1" applyAlignment="1" applyProtection="1">
      <alignment horizontal="center" vertical="center"/>
      <protection locked="0"/>
    </xf>
    <xf numFmtId="0" fontId="7" fillId="0" borderId="12" xfId="76" applyFont="1" applyBorder="1" applyAlignment="1" applyProtection="1">
      <alignment horizontal="center" vertical="center"/>
      <protection locked="0"/>
    </xf>
    <xf numFmtId="0" fontId="8" fillId="0" borderId="46" xfId="76" applyFont="1" applyBorder="1" applyAlignment="1" applyProtection="1">
      <alignment horizontal="center" vertical="center"/>
      <protection locked="0"/>
    </xf>
    <xf numFmtId="0" fontId="8" fillId="0" borderId="47" xfId="76" applyFont="1" applyBorder="1" applyAlignment="1" applyProtection="1">
      <alignment horizontal="center" vertical="center"/>
      <protection locked="0"/>
    </xf>
    <xf numFmtId="0" fontId="8" fillId="0" borderId="47" xfId="73" applyFont="1" applyBorder="1" applyAlignment="1" applyProtection="1">
      <alignment horizontal="center" vertical="center"/>
      <protection locked="0"/>
    </xf>
    <xf numFmtId="194" fontId="8" fillId="0" borderId="10" xfId="76" applyNumberFormat="1" applyFont="1" applyBorder="1" applyAlignment="1" applyProtection="1">
      <alignment horizontal="center" vertical="center"/>
      <protection locked="0"/>
    </xf>
    <xf numFmtId="194" fontId="8" fillId="0" borderId="48" xfId="76" applyNumberFormat="1" applyFont="1" applyBorder="1" applyAlignment="1" applyProtection="1">
      <alignment horizontal="center" vertical="center"/>
      <protection locked="0"/>
    </xf>
    <xf numFmtId="0" fontId="8" fillId="0" borderId="47" xfId="76" applyFont="1" applyBorder="1" applyAlignment="1" applyProtection="1">
      <alignment vertical="center"/>
      <protection locked="0"/>
    </xf>
    <xf numFmtId="0" fontId="8" fillId="0" borderId="49" xfId="76" applyFont="1" applyBorder="1" applyAlignment="1" applyProtection="1">
      <alignment horizontal="center" vertical="center"/>
      <protection locked="0"/>
    </xf>
    <xf numFmtId="0" fontId="7" fillId="0" borderId="50" xfId="76" applyFont="1" applyBorder="1" applyAlignment="1" applyProtection="1">
      <alignment horizontal="center" vertical="center"/>
      <protection locked="0"/>
    </xf>
    <xf numFmtId="0" fontId="18" fillId="0" borderId="47" xfId="73" applyFont="1" applyBorder="1" applyAlignment="1" applyProtection="1">
      <alignment horizontal="center" vertical="center"/>
      <protection locked="0"/>
    </xf>
    <xf numFmtId="9" fontId="8" fillId="0" borderId="7" xfId="13" applyFont="1" applyBorder="1" applyAlignment="1" applyProtection="1">
      <alignment horizontal="right"/>
      <protection locked="0"/>
    </xf>
    <xf numFmtId="9" fontId="8" fillId="0" borderId="47" xfId="13" applyFont="1" applyBorder="1" applyAlignment="1" applyProtection="1">
      <alignment horizontal="right"/>
      <protection locked="0"/>
    </xf>
    <xf numFmtId="4" fontId="8" fillId="0" borderId="5" xfId="76" applyNumberFormat="1" applyFont="1" applyBorder="1" applyAlignment="1" applyProtection="1">
      <alignment vertical="center"/>
      <protection locked="0"/>
    </xf>
    <xf numFmtId="0" fontId="8" fillId="0" borderId="51" xfId="76" applyFont="1" applyBorder="1" applyAlignment="1" applyProtection="1">
      <alignment vertical="center"/>
      <protection locked="0"/>
    </xf>
    <xf numFmtId="0" fontId="18" fillId="0" borderId="23" xfId="76" applyFont="1" applyBorder="1" applyAlignment="1" applyProtection="1">
      <alignment horizontal="center" vertical="center"/>
      <protection locked="0"/>
    </xf>
    <xf numFmtId="0" fontId="18" fillId="0" borderId="52" xfId="76" applyFont="1" applyBorder="1" applyAlignment="1" applyProtection="1">
      <alignment horizontal="center" vertical="center"/>
      <protection locked="0"/>
    </xf>
    <xf numFmtId="10" fontId="8" fillId="0" borderId="7" xfId="13" applyNumberFormat="1" applyFont="1" applyBorder="1" applyAlignment="1" applyProtection="1">
      <alignment horizontal="center"/>
      <protection locked="0"/>
    </xf>
    <xf numFmtId="0" fontId="2" fillId="0" borderId="47" xfId="76" applyFont="1" applyBorder="1" applyAlignment="1" applyProtection="1">
      <alignment horizontal="center" vertical="center"/>
      <protection locked="0"/>
    </xf>
    <xf numFmtId="0" fontId="8" fillId="0" borderId="13" xfId="76" applyFont="1" applyBorder="1" applyAlignment="1" applyProtection="1">
      <alignment vertical="center"/>
      <protection locked="0"/>
    </xf>
    <xf numFmtId="0" fontId="8" fillId="0" borderId="53" xfId="76" applyFont="1" applyBorder="1" applyAlignment="1" applyProtection="1">
      <alignment horizontal="center" vertical="center"/>
      <protection locked="0"/>
    </xf>
    <xf numFmtId="0" fontId="8" fillId="0" borderId="40" xfId="76" applyFont="1" applyBorder="1" applyAlignment="1" applyProtection="1">
      <alignment horizontal="center" vertical="center"/>
      <protection locked="0"/>
    </xf>
    <xf numFmtId="0" fontId="7" fillId="0" borderId="46" xfId="76" applyFont="1" applyBorder="1" applyAlignment="1" applyProtection="1">
      <alignment horizontal="center" vertical="center"/>
      <protection locked="0"/>
    </xf>
    <xf numFmtId="0" fontId="7" fillId="0" borderId="47" xfId="76" applyFont="1" applyBorder="1" applyAlignment="1" applyProtection="1">
      <alignment horizontal="center" vertical="center"/>
      <protection locked="0"/>
    </xf>
    <xf numFmtId="0" fontId="18" fillId="0" borderId="48" xfId="76" applyFont="1" applyBorder="1" applyAlignment="1" applyProtection="1">
      <alignment horizontal="center" vertical="center"/>
      <protection locked="0"/>
    </xf>
    <xf numFmtId="0" fontId="8" fillId="0" borderId="54" xfId="76" applyFont="1" applyBorder="1" applyAlignment="1" applyProtection="1">
      <alignment vertical="center"/>
      <protection locked="0"/>
    </xf>
    <xf numFmtId="0" fontId="0" fillId="0" borderId="0" xfId="0" applyAlignment="1">
      <alignment vertical="center"/>
    </xf>
    <xf numFmtId="0" fontId="54" fillId="0" borderId="0" xfId="0" applyFont="1" applyAlignment="1">
      <alignment vertical="center"/>
    </xf>
    <xf numFmtId="0" fontId="55" fillId="0" borderId="40" xfId="0" applyFont="1" applyBorder="1" applyAlignment="1">
      <alignment horizontal="center"/>
    </xf>
    <xf numFmtId="0" fontId="56" fillId="0" borderId="55" xfId="11" applyNumberFormat="1" applyFont="1" applyFill="1" applyBorder="1" applyAlignment="1" applyProtection="1">
      <alignment shrinkToFit="1"/>
      <protection locked="0"/>
    </xf>
    <xf numFmtId="0" fontId="7" fillId="0" borderId="0" xfId="0" applyFont="1" applyAlignment="1">
      <alignment horizontal="right" vertical="center"/>
    </xf>
    <xf numFmtId="0" fontId="57" fillId="0" borderId="0" xfId="0" applyFont="1" applyAlignment="1">
      <alignment vertical="center"/>
    </xf>
    <xf numFmtId="0" fontId="58" fillId="0" borderId="0" xfId="0" applyFont="1" applyAlignment="1">
      <alignment horizontal="center" vertical="center"/>
    </xf>
    <xf numFmtId="0" fontId="58" fillId="0" borderId="0" xfId="0" applyFont="1" applyAlignment="1">
      <alignment vertical="center"/>
    </xf>
    <xf numFmtId="0" fontId="58" fillId="0" borderId="0" xfId="0" applyFont="1" applyAlignment="1">
      <alignment horizontal="right" vertical="center"/>
    </xf>
    <xf numFmtId="0" fontId="0" fillId="0" borderId="0" xfId="0" applyAlignment="1">
      <alignment horizontal="right" vertical="center"/>
    </xf>
    <xf numFmtId="0" fontId="59" fillId="0" borderId="0" xfId="0" applyFont="1" applyAlignment="1">
      <alignment vertical="center"/>
    </xf>
    <xf numFmtId="0" fontId="59" fillId="0" borderId="0" xfId="0" applyFont="1" applyAlignment="1">
      <alignment horizontal="right" vertical="center"/>
    </xf>
    <xf numFmtId="0" fontId="60" fillId="0" borderId="0" xfId="0" applyFont="1" applyAlignment="1">
      <alignment vertical="center"/>
    </xf>
    <xf numFmtId="0" fontId="61" fillId="0" borderId="0" xfId="0" applyFont="1" applyAlignment="1">
      <alignment vertical="center"/>
    </xf>
    <xf numFmtId="0" fontId="62" fillId="0" borderId="0" xfId="0" applyFont="1"/>
    <xf numFmtId="0" fontId="29" fillId="14" borderId="30" xfId="0" applyFont="1" applyFill="1" applyBorder="1" applyAlignment="1">
      <alignment horizontal="center" vertical="center"/>
    </xf>
    <xf numFmtId="0" fontId="29" fillId="14" borderId="31" xfId="0" applyFont="1" applyFill="1" applyBorder="1" applyAlignment="1">
      <alignment horizontal="center" vertical="center"/>
    </xf>
    <xf numFmtId="0" fontId="29" fillId="14" borderId="56" xfId="0" applyFont="1" applyFill="1" applyBorder="1" applyAlignment="1">
      <alignment horizontal="center" vertical="center"/>
    </xf>
    <xf numFmtId="0" fontId="0" fillId="15" borderId="57" xfId="0" applyFill="1" applyBorder="1"/>
    <xf numFmtId="0" fontId="0" fillId="15" borderId="0" xfId="0" applyFill="1"/>
    <xf numFmtId="0" fontId="0" fillId="15" borderId="58" xfId="0" applyFill="1" applyBorder="1"/>
    <xf numFmtId="0" fontId="63" fillId="15" borderId="57" xfId="11" applyFont="1" applyFill="1" applyBorder="1" applyAlignment="1" applyProtection="1"/>
    <xf numFmtId="0" fontId="63" fillId="15" borderId="0" xfId="11" applyFont="1" applyFill="1" applyAlignment="1" applyProtection="1"/>
    <xf numFmtId="0" fontId="62" fillId="15" borderId="0" xfId="0" applyFont="1" applyFill="1"/>
    <xf numFmtId="0" fontId="62" fillId="15" borderId="58" xfId="0" applyFont="1" applyFill="1" applyBorder="1"/>
    <xf numFmtId="0" fontId="64" fillId="15" borderId="57" xfId="11" applyFont="1" applyFill="1" applyBorder="1" applyAlignment="1" applyProtection="1"/>
    <xf numFmtId="0" fontId="64" fillId="15" borderId="0" xfId="11" applyFont="1" applyFill="1" applyAlignment="1" applyProtection="1"/>
    <xf numFmtId="0" fontId="62" fillId="15" borderId="57" xfId="0" applyFont="1" applyFill="1" applyBorder="1"/>
    <xf numFmtId="0" fontId="63" fillId="15" borderId="2" xfId="11" applyFont="1" applyFill="1" applyBorder="1" applyAlignment="1" applyProtection="1"/>
    <xf numFmtId="0" fontId="64" fillId="15" borderId="30" xfId="11" applyFont="1" applyFill="1" applyBorder="1" applyAlignment="1" applyProtection="1"/>
    <xf numFmtId="0" fontId="64" fillId="15" borderId="56" xfId="11" applyFont="1" applyFill="1" applyBorder="1" applyAlignment="1" applyProtection="1"/>
    <xf numFmtId="0" fontId="64" fillId="15" borderId="59" xfId="11" applyFont="1" applyFill="1" applyBorder="1" applyAlignment="1" applyProtection="1"/>
    <xf numFmtId="0" fontId="62" fillId="15" borderId="60" xfId="0" applyFont="1" applyFill="1" applyBorder="1"/>
    <xf numFmtId="0" fontId="62" fillId="15" borderId="3" xfId="0" applyFont="1" applyFill="1" applyBorder="1"/>
    <xf numFmtId="0" fontId="64" fillId="15" borderId="58" xfId="11" applyFont="1" applyFill="1" applyBorder="1" applyAlignment="1" applyProtection="1"/>
    <xf numFmtId="0" fontId="62" fillId="15" borderId="61" xfId="0" applyFont="1" applyFill="1" applyBorder="1"/>
    <xf numFmtId="0" fontId="64" fillId="15" borderId="62" xfId="11" applyFont="1" applyFill="1" applyBorder="1" applyAlignment="1" applyProtection="1"/>
    <xf numFmtId="0" fontId="63" fillId="15" borderId="59" xfId="11" applyFont="1" applyFill="1" applyBorder="1" applyAlignment="1" applyProtection="1"/>
    <xf numFmtId="0" fontId="63" fillId="15" borderId="30" xfId="11" applyFont="1" applyFill="1" applyBorder="1" applyAlignment="1" applyProtection="1"/>
    <xf numFmtId="0" fontId="63" fillId="15" borderId="56" xfId="11" applyFont="1" applyFill="1" applyBorder="1" applyAlignment="1" applyProtection="1"/>
    <xf numFmtId="0" fontId="63" fillId="15" borderId="62" xfId="11" applyFont="1" applyFill="1" applyBorder="1" applyAlignment="1" applyProtection="1"/>
    <xf numFmtId="0" fontId="63" fillId="15" borderId="58" xfId="11" applyFont="1" applyFill="1" applyBorder="1" applyAlignment="1" applyProtection="1"/>
    <xf numFmtId="0" fontId="62" fillId="15" borderId="4" xfId="0" applyFont="1" applyFill="1" applyBorder="1"/>
    <xf numFmtId="0" fontId="64" fillId="15" borderId="2" xfId="11" applyFont="1" applyFill="1" applyBorder="1" applyAlignment="1" applyProtection="1"/>
    <xf numFmtId="0" fontId="63" fillId="15" borderId="60" xfId="11" applyFont="1" applyFill="1" applyBorder="1" applyAlignment="1" applyProtection="1"/>
    <xf numFmtId="0" fontId="63" fillId="15" borderId="63" xfId="11" applyFont="1" applyFill="1" applyBorder="1" applyAlignment="1" applyProtection="1"/>
    <xf numFmtId="0" fontId="64" fillId="15" borderId="63" xfId="11" applyFont="1" applyFill="1" applyBorder="1" applyAlignment="1" applyProtection="1"/>
    <xf numFmtId="0" fontId="63" fillId="15" borderId="31" xfId="11" applyFont="1" applyFill="1" applyBorder="1" applyAlignment="1" applyProtection="1"/>
    <xf numFmtId="0" fontId="62" fillId="15" borderId="64" xfId="0" applyFont="1" applyFill="1" applyBorder="1"/>
    <xf numFmtId="0" fontId="63" fillId="15" borderId="0" xfId="11" applyFont="1" applyFill="1" applyBorder="1" applyAlignment="1" applyProtection="1"/>
    <xf numFmtId="0" fontId="62" fillId="15" borderId="62" xfId="0" applyFont="1" applyFill="1" applyBorder="1"/>
    <xf numFmtId="0" fontId="12" fillId="0" borderId="65" xfId="11" applyFont="1" applyFill="1" applyBorder="1" applyAlignment="1" applyProtection="1">
      <alignment horizontal="center" vertical="center"/>
      <protection locked="0"/>
    </xf>
    <xf numFmtId="0" fontId="65" fillId="16" borderId="66" xfId="77" applyFont="1" applyFill="1" applyBorder="1" applyAlignment="1">
      <alignment horizontal="center" vertical="center"/>
    </xf>
    <xf numFmtId="0" fontId="65" fillId="16" borderId="67" xfId="77" applyFont="1" applyFill="1" applyBorder="1" applyAlignment="1">
      <alignment horizontal="center" vertical="center"/>
    </xf>
    <xf numFmtId="0" fontId="65" fillId="16" borderId="68" xfId="77" applyFont="1" applyFill="1" applyBorder="1" applyAlignment="1">
      <alignment horizontal="center" vertical="center"/>
    </xf>
    <xf numFmtId="0" fontId="66" fillId="17" borderId="69" xfId="77" applyFont="1" applyFill="1" applyBorder="1" applyAlignment="1">
      <alignment horizontal="center" vertical="center"/>
    </xf>
    <xf numFmtId="0" fontId="66" fillId="17" borderId="70" xfId="77" applyFont="1" applyFill="1" applyBorder="1" applyAlignment="1">
      <alignment horizontal="center" vertical="center"/>
    </xf>
    <xf numFmtId="0" fontId="67" fillId="17" borderId="71" xfId="77" applyFont="1" applyFill="1" applyBorder="1" applyAlignment="1">
      <alignment horizontal="center" vertical="center"/>
    </xf>
    <xf numFmtId="0" fontId="68" fillId="17" borderId="0" xfId="77" applyFont="1" applyFill="1" applyAlignment="1">
      <alignment horizontal="center" vertical="center"/>
    </xf>
    <xf numFmtId="0" fontId="7" fillId="17" borderId="71" xfId="77" applyFont="1" applyFill="1" applyBorder="1" applyAlignment="1">
      <alignment horizontal="center" vertical="center"/>
    </xf>
    <xf numFmtId="0" fontId="69" fillId="17" borderId="0" xfId="77" applyFont="1" applyFill="1" applyAlignment="1">
      <alignment vertical="center"/>
    </xf>
    <xf numFmtId="0" fontId="70" fillId="17" borderId="0" xfId="77" applyFont="1" applyFill="1" applyAlignment="1">
      <alignment vertical="center"/>
    </xf>
    <xf numFmtId="0" fontId="71" fillId="17" borderId="0" xfId="77" applyFont="1" applyFill="1" applyAlignment="1">
      <alignment horizontal="center" vertical="center"/>
    </xf>
    <xf numFmtId="49" fontId="2" fillId="6" borderId="34" xfId="77" applyNumberFormat="1" applyFont="1" applyFill="1" applyBorder="1" applyAlignment="1">
      <alignment horizontal="left" vertical="center"/>
    </xf>
    <xf numFmtId="49" fontId="8" fillId="6" borderId="25" xfId="77" applyNumberFormat="1" applyFont="1" applyFill="1" applyBorder="1" applyAlignment="1">
      <alignment horizontal="left" vertical="center"/>
    </xf>
    <xf numFmtId="49" fontId="72" fillId="6" borderId="25" xfId="77" applyNumberFormat="1" applyFont="1" applyFill="1" applyBorder="1" applyAlignment="1" applyProtection="1">
      <alignment horizontal="left" vertical="center"/>
      <protection locked="0"/>
    </xf>
    <xf numFmtId="49" fontId="73" fillId="6" borderId="25" xfId="77" applyNumberFormat="1" applyFont="1" applyFill="1" applyBorder="1" applyAlignment="1" applyProtection="1">
      <alignment horizontal="left" vertical="center"/>
      <protection locked="0"/>
    </xf>
    <xf numFmtId="0" fontId="74" fillId="17" borderId="35" xfId="77" applyFont="1" applyFill="1" applyBorder="1" applyAlignment="1">
      <alignment vertical="center"/>
    </xf>
    <xf numFmtId="0" fontId="74" fillId="17" borderId="15" xfId="77" applyFont="1" applyFill="1" applyBorder="1" applyAlignment="1">
      <alignment vertical="center"/>
    </xf>
    <xf numFmtId="49" fontId="2" fillId="6" borderId="35" xfId="77" applyNumberFormat="1" applyFont="1" applyFill="1" applyBorder="1" applyAlignment="1">
      <alignment vertical="center"/>
    </xf>
    <xf numFmtId="49" fontId="8" fillId="6" borderId="15" xfId="77" applyNumberFormat="1" applyFont="1" applyFill="1" applyBorder="1" applyAlignment="1">
      <alignment vertical="center"/>
    </xf>
    <xf numFmtId="49" fontId="73" fillId="8" borderId="15" xfId="77" applyNumberFormat="1" applyFont="1" applyFill="1" applyBorder="1" applyAlignment="1" applyProtection="1">
      <alignment horizontal="center" vertical="center"/>
      <protection locked="0"/>
    </xf>
    <xf numFmtId="49" fontId="73" fillId="8" borderId="15" xfId="77" applyNumberFormat="1" applyFont="1" applyFill="1" applyBorder="1" applyAlignment="1">
      <alignment horizontal="center" vertical="center"/>
    </xf>
    <xf numFmtId="0" fontId="75" fillId="17" borderId="35" xfId="77" applyFont="1" applyFill="1" applyBorder="1" applyAlignment="1">
      <alignment vertical="center"/>
    </xf>
    <xf numFmtId="0" fontId="75" fillId="17" borderId="15" xfId="77" applyFont="1" applyFill="1" applyBorder="1" applyAlignment="1">
      <alignment vertical="center"/>
    </xf>
    <xf numFmtId="0" fontId="75" fillId="17" borderId="11" xfId="77" applyFont="1" applyFill="1" applyBorder="1" applyAlignment="1">
      <alignment vertical="center"/>
    </xf>
    <xf numFmtId="49" fontId="2" fillId="6" borderId="35" xfId="77" applyNumberFormat="1" applyFont="1" applyFill="1" applyBorder="1" applyAlignment="1">
      <alignment horizontal="left" vertical="center"/>
    </xf>
    <xf numFmtId="49" fontId="2" fillId="6" borderId="15" xfId="77" applyNumberFormat="1" applyFont="1" applyFill="1" applyBorder="1" applyAlignment="1">
      <alignment horizontal="left" vertical="center"/>
    </xf>
    <xf numFmtId="49" fontId="72" fillId="6" borderId="15" xfId="77" applyNumberFormat="1" applyFont="1" applyFill="1" applyBorder="1" applyAlignment="1" applyProtection="1">
      <alignment horizontal="left" vertical="center"/>
      <protection locked="0"/>
    </xf>
    <xf numFmtId="49" fontId="73" fillId="6" borderId="15" xfId="77" applyNumberFormat="1" applyFont="1" applyFill="1" applyBorder="1" applyAlignment="1" applyProtection="1">
      <alignment horizontal="left" vertical="center"/>
      <protection locked="0"/>
    </xf>
    <xf numFmtId="0" fontId="76" fillId="17" borderId="35" xfId="77" applyFont="1" applyFill="1" applyBorder="1" applyAlignment="1">
      <alignment vertical="center"/>
    </xf>
    <xf numFmtId="0" fontId="76" fillId="17" borderId="15" xfId="77" applyFont="1" applyFill="1" applyBorder="1" applyAlignment="1">
      <alignment vertical="center"/>
    </xf>
    <xf numFmtId="49" fontId="2" fillId="6" borderId="42" xfId="77" applyNumberFormat="1" applyFont="1" applyFill="1" applyBorder="1" applyAlignment="1">
      <alignment horizontal="left" vertical="center"/>
    </xf>
    <xf numFmtId="49" fontId="2" fillId="6" borderId="72" xfId="77" applyNumberFormat="1" applyFont="1" applyFill="1" applyBorder="1" applyAlignment="1">
      <alignment horizontal="left" vertical="center"/>
    </xf>
    <xf numFmtId="49" fontId="73" fillId="8" borderId="72" xfId="77" applyNumberFormat="1" applyFont="1" applyFill="1" applyBorder="1" applyAlignment="1" applyProtection="1">
      <alignment horizontal="center" vertical="center"/>
      <protection locked="0"/>
    </xf>
    <xf numFmtId="49" fontId="73" fillId="8" borderId="72" xfId="77" applyNumberFormat="1" applyFont="1" applyFill="1" applyBorder="1" applyAlignment="1">
      <alignment horizontal="center" vertical="center"/>
    </xf>
    <xf numFmtId="0" fontId="8" fillId="17" borderId="0" xfId="77" applyFont="1" applyFill="1" applyAlignment="1">
      <alignment horizontal="center" vertical="center"/>
    </xf>
    <xf numFmtId="0" fontId="8" fillId="0" borderId="25" xfId="0" applyFont="1" applyBorder="1" applyAlignment="1">
      <alignment vertical="center"/>
    </xf>
    <xf numFmtId="0" fontId="8" fillId="0" borderId="25" xfId="0" applyFont="1" applyBorder="1" applyAlignment="1" applyProtection="1">
      <alignment vertical="center"/>
      <protection locked="0"/>
    </xf>
    <xf numFmtId="0" fontId="8" fillId="17" borderId="35" xfId="77" applyFont="1" applyFill="1" applyBorder="1" applyAlignment="1">
      <alignment vertical="center"/>
    </xf>
    <xf numFmtId="0" fontId="8" fillId="17" borderId="15" xfId="77" applyFont="1" applyFill="1" applyBorder="1" applyAlignment="1">
      <alignment vertical="center"/>
    </xf>
    <xf numFmtId="49" fontId="8" fillId="6" borderId="15" xfId="77" applyNumberFormat="1" applyFont="1" applyFill="1" applyBorder="1" applyAlignment="1">
      <alignment horizontal="left" vertical="center"/>
    </xf>
    <xf numFmtId="49" fontId="8" fillId="6" borderId="72" xfId="77" applyNumberFormat="1" applyFont="1" applyFill="1" applyBorder="1" applyAlignment="1">
      <alignment horizontal="left" vertical="center"/>
    </xf>
    <xf numFmtId="49" fontId="72" fillId="6" borderId="72" xfId="77" applyNumberFormat="1" applyFont="1" applyFill="1" applyBorder="1" applyAlignment="1" applyProtection="1">
      <alignment horizontal="left" vertical="center"/>
      <protection locked="0"/>
    </xf>
    <xf numFmtId="49" fontId="73" fillId="6" borderId="72" xfId="77" applyNumberFormat="1" applyFont="1" applyFill="1" applyBorder="1" applyAlignment="1" applyProtection="1">
      <alignment horizontal="left" vertical="center"/>
      <protection locked="0"/>
    </xf>
    <xf numFmtId="49" fontId="8" fillId="17" borderId="0" xfId="77" applyNumberFormat="1" applyFont="1" applyFill="1" applyAlignment="1">
      <alignment horizontal="left" vertical="center"/>
    </xf>
    <xf numFmtId="0" fontId="77" fillId="16" borderId="73" xfId="77" applyFont="1" applyFill="1" applyBorder="1" applyAlignment="1">
      <alignment horizontal="center" vertical="center"/>
    </xf>
    <xf numFmtId="0" fontId="77" fillId="16" borderId="74" xfId="77" applyFont="1" applyFill="1" applyBorder="1" applyAlignment="1">
      <alignment horizontal="center" vertical="center"/>
    </xf>
    <xf numFmtId="0" fontId="65" fillId="16" borderId="75" xfId="77" applyFont="1" applyFill="1" applyBorder="1" applyAlignment="1">
      <alignment horizontal="center" vertical="center"/>
    </xf>
    <xf numFmtId="0" fontId="66" fillId="17" borderId="76" xfId="77" applyFont="1" applyFill="1" applyBorder="1" applyAlignment="1">
      <alignment horizontal="center" vertical="center"/>
    </xf>
    <xf numFmtId="0" fontId="65" fillId="16" borderId="77" xfId="77" applyFont="1" applyFill="1" applyBorder="1" applyAlignment="1">
      <alignment horizontal="center" vertical="center"/>
    </xf>
    <xf numFmtId="0" fontId="78" fillId="0" borderId="0" xfId="0" applyFont="1"/>
    <xf numFmtId="0" fontId="68" fillId="17" borderId="78" xfId="77" applyFont="1" applyFill="1" applyBorder="1" applyAlignment="1">
      <alignment horizontal="center" vertical="center"/>
    </xf>
    <xf numFmtId="0" fontId="71" fillId="17" borderId="78" xfId="77" applyFont="1" applyFill="1" applyBorder="1" applyAlignment="1">
      <alignment horizontal="center" vertical="center"/>
    </xf>
    <xf numFmtId="49" fontId="73" fillId="6" borderId="50" xfId="77" applyNumberFormat="1" applyFont="1" applyFill="1" applyBorder="1" applyAlignment="1" applyProtection="1">
      <alignment horizontal="left" vertical="center"/>
      <protection locked="0"/>
    </xf>
    <xf numFmtId="0" fontId="79" fillId="0" borderId="0" xfId="0" applyFont="1"/>
    <xf numFmtId="0" fontId="74" fillId="17" borderId="48" xfId="77" applyFont="1" applyFill="1" applyBorder="1" applyAlignment="1">
      <alignment vertical="center"/>
    </xf>
    <xf numFmtId="0" fontId="80" fillId="0" borderId="0" xfId="0" applyFont="1"/>
    <xf numFmtId="49" fontId="73" fillId="6" borderId="15" xfId="77" applyNumberFormat="1" applyFont="1" applyFill="1" applyBorder="1" applyAlignment="1">
      <alignment vertical="center"/>
    </xf>
    <xf numFmtId="49" fontId="73" fillId="6" borderId="48" xfId="77" applyNumberFormat="1" applyFont="1" applyFill="1" applyBorder="1" applyAlignment="1">
      <alignment vertical="center"/>
    </xf>
    <xf numFmtId="0" fontId="75" fillId="17" borderId="48" xfId="77" applyFont="1" applyFill="1" applyBorder="1" applyAlignment="1">
      <alignment vertical="center"/>
    </xf>
    <xf numFmtId="49" fontId="73" fillId="6" borderId="48" xfId="77" applyNumberFormat="1" applyFont="1" applyFill="1" applyBorder="1" applyAlignment="1" applyProtection="1">
      <alignment horizontal="left" vertical="center"/>
      <protection locked="0"/>
    </xf>
    <xf numFmtId="0" fontId="76" fillId="17" borderId="48" xfId="77" applyFont="1" applyFill="1" applyBorder="1" applyAlignment="1">
      <alignment vertical="center"/>
    </xf>
    <xf numFmtId="49" fontId="73" fillId="6" borderId="72" xfId="77" applyNumberFormat="1" applyFont="1" applyFill="1" applyBorder="1" applyAlignment="1">
      <alignment vertical="center"/>
    </xf>
    <xf numFmtId="49" fontId="73" fillId="6" borderId="79" xfId="77" applyNumberFormat="1" applyFont="1" applyFill="1" applyBorder="1" applyAlignment="1">
      <alignment vertical="center"/>
    </xf>
    <xf numFmtId="0" fontId="8" fillId="0" borderId="50" xfId="0" applyFont="1" applyBorder="1" applyAlignment="1" applyProtection="1">
      <alignment vertical="center"/>
      <protection locked="0"/>
    </xf>
    <xf numFmtId="0" fontId="8" fillId="17" borderId="48" xfId="77" applyFont="1" applyFill="1" applyBorder="1" applyAlignment="1">
      <alignment vertical="center"/>
    </xf>
    <xf numFmtId="49" fontId="73" fillId="6" borderId="79" xfId="77" applyNumberFormat="1" applyFont="1" applyFill="1" applyBorder="1" applyAlignment="1" applyProtection="1">
      <alignment horizontal="left" vertical="center"/>
      <protection locked="0"/>
    </xf>
    <xf numFmtId="0" fontId="77" fillId="16" borderId="80" xfId="77" applyFont="1" applyFill="1" applyBorder="1" applyAlignment="1">
      <alignment horizontal="center" vertical="center"/>
    </xf>
    <xf numFmtId="0" fontId="63" fillId="15" borderId="56" xfId="11" applyFont="1" applyFill="1" applyBorder="1" applyAlignment="1" applyProtection="1" quotePrefix="1"/>
    <xf numFmtId="0" fontId="64" fillId="15" borderId="2" xfId="11" applyFont="1" applyFill="1" applyBorder="1" applyAlignment="1" applyProtection="1" quotePrefix="1"/>
    <xf numFmtId="0" fontId="64" fillId="15" borderId="58" xfId="11" applyFont="1" applyFill="1" applyBorder="1" applyAlignment="1" applyProtection="1" quotePrefix="1"/>
    <xf numFmtId="0" fontId="64" fillId="15" borderId="56" xfId="11" applyFont="1" applyFill="1" applyBorder="1" applyAlignment="1" applyProtection="1" quotePrefix="1"/>
    <xf numFmtId="0" fontId="64" fillId="15" borderId="62" xfId="11" applyFont="1" applyFill="1" applyBorder="1" applyAlignment="1" applyProtection="1" quotePrefix="1"/>
  </cellXfs>
  <cellStyles count="99">
    <cellStyle name="常规" xfId="0" builtinId="0"/>
    <cellStyle name="Input [yellow]"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Currency [0]_353HHC"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5 2" xfId="20"/>
    <cellStyle name="_ET_STYLE_NoName_00_"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Normal_0105第二套审计报表定稿" xfId="45"/>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千位_ 应交税金审定表" xfId="53"/>
    <cellStyle name="60% - 强调文字颜色 6" xfId="54" builtinId="52"/>
    <cellStyle name="_x0004_" xfId="55"/>
    <cellStyle name="Column_Title" xfId="56"/>
    <cellStyle name="Grey" xfId="57"/>
    <cellStyle name="Comma [0]_laroux" xfId="58"/>
    <cellStyle name="Comma_laroux" xfId="59"/>
    <cellStyle name="Currency_353HHC" xfId="60"/>
    <cellStyle name="常规_评估空白套表1" xfId="61"/>
    <cellStyle name="Header1" xfId="62"/>
    <cellStyle name="Header2" xfId="63"/>
    <cellStyle name="Normal - Style1" xfId="64"/>
    <cellStyle name="Normal_Sheet1_Valuer report" xfId="65"/>
    <cellStyle name="Normal_廣朹廣電 shenjibaobiao 31.12.2000 (revised on 7.3.02)" xfId="66"/>
    <cellStyle name="통화 [0]_BOILER-CO1" xfId="67"/>
    <cellStyle name="Percent [2]" xfId="68"/>
    <cellStyle name="常规 20" xfId="69"/>
    <cellStyle name="常规 27" xfId="70"/>
    <cellStyle name="常规 3" xfId="71"/>
    <cellStyle name="常规 5" xfId="72"/>
    <cellStyle name="常规_Book1" xfId="73"/>
    <cellStyle name="常规_Sheet1" xfId="74"/>
    <cellStyle name="常规_存货" xfId="75"/>
    <cellStyle name="常规_基本情况" xfId="76"/>
    <cellStyle name="常规_评估明细表（申报）" xfId="77"/>
    <cellStyle name="常规_往来核对附表" xfId="78"/>
    <cellStyle name="常规_中航油评估明细表" xfId="79"/>
    <cellStyle name="霓付 [0]_97MBO" xfId="80"/>
    <cellStyle name="霓付_97MBO" xfId="81"/>
    <cellStyle name="烹拳 [0]_97MBO" xfId="82"/>
    <cellStyle name="烹拳_97MBO" xfId="83"/>
    <cellStyle name="普通_ 白土" xfId="84"/>
    <cellStyle name="普通_附19_minxi98114" xfId="85"/>
    <cellStyle name="千分位[0]_ 白土" xfId="86"/>
    <cellStyle name="千分位_ 白土" xfId="87"/>
    <cellStyle name="千位[0]_ 应交税金审定表" xfId="88"/>
    <cellStyle name="千位分隔 6" xfId="89"/>
    <cellStyle name="千位分隔 7" xfId="90"/>
    <cellStyle name="钎霖_laroux" xfId="91"/>
    <cellStyle name="콤마 [0]_BOILER-CO1" xfId="92"/>
    <cellStyle name="콤마_BOILER-CO1" xfId="93"/>
    <cellStyle name="통화_BOILER-CO1" xfId="94"/>
    <cellStyle name="표준_0N-HANDLING " xfId="95"/>
    <cellStyle name="표준_kc-elec system check list" xfId="96"/>
    <cellStyle name="常规 2" xfId="97"/>
    <cellStyle name="常规 4" xfId="98"/>
  </cellStyles>
  <tableStyles count="0" defaultTableStyle="TableStyleMedium9" defaultPivotStyle="PivotStyleLight16"/>
  <colors>
    <mruColors>
      <color rgb="0023FDB8"/>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9" Type="http://schemas.openxmlformats.org/officeDocument/2006/relationships/sharedStrings" Target="sharedStrings.xml"/><Relationship Id="rId108" Type="http://schemas.openxmlformats.org/officeDocument/2006/relationships/styles" Target="styles.xml"/><Relationship Id="rId107" Type="http://schemas.openxmlformats.org/officeDocument/2006/relationships/theme" Target="theme/theme1.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43</xdr:row>
      <xdr:rowOff>0</xdr:rowOff>
    </xdr:from>
    <xdr:to>
      <xdr:col>3</xdr:col>
      <xdr:colOff>76200</xdr:colOff>
      <xdr:row>44</xdr:row>
      <xdr:rowOff>12700</xdr:rowOff>
    </xdr:to>
    <xdr:sp>
      <xdr:nvSpPr>
        <xdr:cNvPr id="62572" name="Text Box 1"/>
        <xdr:cNvSpPr txBox="1">
          <a:spLocks noChangeArrowheads="1"/>
        </xdr:cNvSpPr>
      </xdr:nvSpPr>
      <xdr:spPr>
        <a:xfrm>
          <a:off x="3267075" y="9829800"/>
          <a:ext cx="76200" cy="24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0.xml.rels><?xml version="1.0" encoding="UTF-8" standalone="yes"?>
<Relationships xmlns="http://schemas.openxmlformats.org/package/2006/relationships"><Relationship Id="rId2" Type="http://schemas.openxmlformats.org/officeDocument/2006/relationships/vmlDrawing" Target="../drawings/vmlDrawing57.vml"/><Relationship Id="rId1" Type="http://schemas.openxmlformats.org/officeDocument/2006/relationships/comments" Target="../comments57.xml"/></Relationships>
</file>

<file path=xl/worksheets/_rels/sheet101.xml.rels><?xml version="1.0" encoding="UTF-8" standalone="yes"?>
<Relationships xmlns="http://schemas.openxmlformats.org/package/2006/relationships"><Relationship Id="rId2" Type="http://schemas.openxmlformats.org/officeDocument/2006/relationships/vmlDrawing" Target="../drawings/vmlDrawing58.vml"/><Relationship Id="rId1" Type="http://schemas.openxmlformats.org/officeDocument/2006/relationships/comments" Target="../comments58.xml"/></Relationships>
</file>

<file path=xl/worksheets/_rels/sheet103.xml.rels><?xml version="1.0" encoding="UTF-8" standalone="yes"?>
<Relationships xmlns="http://schemas.openxmlformats.org/package/2006/relationships"><Relationship Id="rId2" Type="http://schemas.openxmlformats.org/officeDocument/2006/relationships/vmlDrawing" Target="../drawings/vmlDrawing59.vml"/><Relationship Id="rId1" Type="http://schemas.openxmlformats.org/officeDocument/2006/relationships/comments" Target="../comments59.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9.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20.xml"/></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21.xml"/></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comments" Target="../comments22.xml"/></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comments" Target="../comments23.xml"/></Relationships>
</file>

<file path=xl/worksheets/_rels/sheet49.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comments" Target="../comments24.xml"/></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comments" Target="../comments25.xml"/></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comments" Target="../comments26.xml"/></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comments" Target="../comments27.xml"/></Relationships>
</file>

<file path=xl/worksheets/_rels/sheet53.xml.rels><?xml version="1.0" encoding="UTF-8" standalone="yes"?>
<Relationships xmlns="http://schemas.openxmlformats.org/package/2006/relationships"><Relationship Id="rId4" Type="http://schemas.openxmlformats.org/officeDocument/2006/relationships/hyperlink" Target="https://b2b.baidu.com/land?url=https%3A%2F%2Fb2bwork.baidu.com%2Fland%3Flid%3D1725610630531346345&amp;query=%E4%BD%8E%E5%8E%8B%E9%85%8D%E7%94%B5%E6%9F%9Cggd%28aa1%29&amp;lattr=&amp;xzhid=29814760&amp;pi=b2b.s.main.1..7076226370743805&amp;category=%E7%94%B5%E5%B7%A5%E7%94%B5%E6%B0%94%3B%E9%85%8D%E7%94%B5%E8%BE%93%E7%94%B5%E8%AE%BE%E5%A4%87%3B%E9%85%8D%E7%94%B5%E6%9F%9C&amp;fid=84017152%2C1742195602402&amp;iid=ebfde12149708af6a22139b796c4190a&amp;miniId=8469&amp;jid=1246692126&amp;prod_type=0" TargetMode="External"/><Relationship Id="rId3" Type="http://schemas.openxmlformats.org/officeDocument/2006/relationships/hyperlink" Target="https://b2b.baidu.com/land?url=https%3A%2F%2Fb2bwork.baidu.com%2Fland%3Flid%3D1814408480726171808&amp;query=%E7%AB%8B%E5%BC%8F%E5%8D%87%E9%99%8D%E5%8F%B0%E9%93%A3%E5%BA%8A%09XA5032+320%2A1250&amp;lattr=ot&amp;xzhid=57839073&amp;pi=b2b.s.main.4..9421849626770074&amp;category=%E6%9C%BA%E6%A2%B0%E8%AE%BE%E5%A4%87%3B%E6%9C%BA%E5%BA%8A%3B%E9%93%A3%E5%BA%8A&amp;fid=0%2C1741050153064&amp;iid=e696a90e6c45fd248afa8b1ef2459411&amp;miniId=8469&amp;jid=3988576871&amp;prod_type=0" TargetMode="External"/><Relationship Id="rId2" Type="http://schemas.openxmlformats.org/officeDocument/2006/relationships/hyperlink" Target="https://detail.1688.com/offer/604430930334.html?spm=a261b.2187593.0.0.3d5e2d0eQV29hc" TargetMode="External"/><Relationship Id="rId1" Type="http://schemas.openxmlformats.org/officeDocument/2006/relationships/hyperlink" Target="https://product.11467.com/info/2567155.htm" TargetMode="External"/></Relationships>
</file>

<file path=xl/worksheets/_rels/sheet54.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comments" Target="../comments28.xml"/></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comments" Target="../comments29.xml"/></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comments" Target="../comments3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comments" Target="../comments31.xml"/></Relationships>
</file>

<file path=xl/worksheets/_rels/sheet61.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comments" Target="../comments32.xml"/></Relationships>
</file>

<file path=xl/worksheets/_rels/sheet62.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comments" Target="../comments33.xml"/></Relationships>
</file>

<file path=xl/worksheets/_rels/sheet66.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comments" Target="../comments34.xml"/></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comments" Target="../comments35.xml"/></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comments" Target="../comments36.xml"/></Relationships>
</file>

<file path=xl/worksheets/_rels/sheet71.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comments" Target="../comments37.xml"/></Relationships>
</file>

<file path=xl/worksheets/_rels/sheet74.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comments" Target="../comments38.xml"/></Relationships>
</file>

<file path=xl/worksheets/_rels/sheet76.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comments" Target="../comments39.xml"/></Relationships>
</file>

<file path=xl/worksheets/_rels/sheet77.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comments" Target="../comments40.xml"/></Relationships>
</file>

<file path=xl/worksheets/_rels/sheet79.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comments" Target="../comments41.xml"/></Relationships>
</file>

<file path=xl/worksheets/_rels/sheet80.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comments" Target="../comments42.xml"/></Relationships>
</file>

<file path=xl/worksheets/_rels/sheet81.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comments" Target="../comments43.xml"/></Relationships>
</file>

<file path=xl/worksheets/_rels/sheet82.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comments" Target="../comments44.xml"/></Relationships>
</file>

<file path=xl/worksheets/_rels/sheet83.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comments" Target="../comments45.xml"/></Relationships>
</file>

<file path=xl/worksheets/_rels/sheet84.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comments" Target="../comments46.xml"/></Relationships>
</file>

<file path=xl/worksheets/_rels/sheet85.xml.rels><?xml version="1.0" encoding="UTF-8" standalone="yes"?>
<Relationships xmlns="http://schemas.openxmlformats.org/package/2006/relationships"><Relationship Id="rId2" Type="http://schemas.openxmlformats.org/officeDocument/2006/relationships/vmlDrawing" Target="../drawings/vmlDrawing47.vml"/><Relationship Id="rId1" Type="http://schemas.openxmlformats.org/officeDocument/2006/relationships/comments" Target="../comments47.xml"/></Relationships>
</file>

<file path=xl/worksheets/_rels/sheet86.xml.rels><?xml version="1.0" encoding="UTF-8" standalone="yes"?>
<Relationships xmlns="http://schemas.openxmlformats.org/package/2006/relationships"><Relationship Id="rId2" Type="http://schemas.openxmlformats.org/officeDocument/2006/relationships/vmlDrawing" Target="../drawings/vmlDrawing48.vml"/><Relationship Id="rId1" Type="http://schemas.openxmlformats.org/officeDocument/2006/relationships/comments" Target="../comments48.xml"/></Relationships>
</file>

<file path=xl/worksheets/_rels/sheet87.xml.rels><?xml version="1.0" encoding="UTF-8" standalone="yes"?>
<Relationships xmlns="http://schemas.openxmlformats.org/package/2006/relationships"><Relationship Id="rId2" Type="http://schemas.openxmlformats.org/officeDocument/2006/relationships/vmlDrawing" Target="../drawings/vmlDrawing49.vml"/><Relationship Id="rId1" Type="http://schemas.openxmlformats.org/officeDocument/2006/relationships/comments" Target="../comments49.xml"/></Relationships>
</file>

<file path=xl/worksheets/_rels/sheet89.xml.rels><?xml version="1.0" encoding="UTF-8" standalone="yes"?>
<Relationships xmlns="http://schemas.openxmlformats.org/package/2006/relationships"><Relationship Id="rId2" Type="http://schemas.openxmlformats.org/officeDocument/2006/relationships/vmlDrawing" Target="../drawings/vmlDrawing50.vml"/><Relationship Id="rId1" Type="http://schemas.openxmlformats.org/officeDocument/2006/relationships/comments" Target="../comments50.xml"/></Relationships>
</file>

<file path=xl/worksheets/_rels/sheet90.xml.rels><?xml version="1.0" encoding="UTF-8" standalone="yes"?>
<Relationships xmlns="http://schemas.openxmlformats.org/package/2006/relationships"><Relationship Id="rId2" Type="http://schemas.openxmlformats.org/officeDocument/2006/relationships/vmlDrawing" Target="../drawings/vmlDrawing51.vml"/><Relationship Id="rId1" Type="http://schemas.openxmlformats.org/officeDocument/2006/relationships/comments" Target="../comments51.xml"/></Relationships>
</file>

<file path=xl/worksheets/_rels/sheet91.xml.rels><?xml version="1.0" encoding="UTF-8" standalone="yes"?>
<Relationships xmlns="http://schemas.openxmlformats.org/package/2006/relationships"><Relationship Id="rId2" Type="http://schemas.openxmlformats.org/officeDocument/2006/relationships/vmlDrawing" Target="../drawings/vmlDrawing52.vml"/><Relationship Id="rId1" Type="http://schemas.openxmlformats.org/officeDocument/2006/relationships/comments" Target="../comments52.xml"/></Relationships>
</file>

<file path=xl/worksheets/_rels/sheet92.xml.rels><?xml version="1.0" encoding="UTF-8" standalone="yes"?>
<Relationships xmlns="http://schemas.openxmlformats.org/package/2006/relationships"><Relationship Id="rId2" Type="http://schemas.openxmlformats.org/officeDocument/2006/relationships/vmlDrawing" Target="../drawings/vmlDrawing53.vml"/><Relationship Id="rId1" Type="http://schemas.openxmlformats.org/officeDocument/2006/relationships/comments" Target="../comments53.xml"/></Relationships>
</file>

<file path=xl/worksheets/_rels/sheet93.xml.rels><?xml version="1.0" encoding="UTF-8" standalone="yes"?>
<Relationships xmlns="http://schemas.openxmlformats.org/package/2006/relationships"><Relationship Id="rId2" Type="http://schemas.openxmlformats.org/officeDocument/2006/relationships/vmlDrawing" Target="../drawings/vmlDrawing54.vml"/><Relationship Id="rId1" Type="http://schemas.openxmlformats.org/officeDocument/2006/relationships/comments" Target="../comments54.xml"/></Relationships>
</file>

<file path=xl/worksheets/_rels/sheet94.xml.rels><?xml version="1.0" encoding="UTF-8" standalone="yes"?>
<Relationships xmlns="http://schemas.openxmlformats.org/package/2006/relationships"><Relationship Id="rId2" Type="http://schemas.openxmlformats.org/officeDocument/2006/relationships/vmlDrawing" Target="../drawings/vmlDrawing55.vml"/><Relationship Id="rId1" Type="http://schemas.openxmlformats.org/officeDocument/2006/relationships/comments" Target="../comments55.xml"/></Relationships>
</file>

<file path=xl/worksheets/_rels/sheet96.xml.rels><?xml version="1.0" encoding="UTF-8" standalone="yes"?>
<Relationships xmlns="http://schemas.openxmlformats.org/package/2006/relationships"><Relationship Id="rId2" Type="http://schemas.openxmlformats.org/officeDocument/2006/relationships/vmlDrawing" Target="../drawings/vmlDrawing56.vml"/><Relationship Id="rId1" Type="http://schemas.openxmlformats.org/officeDocument/2006/relationships/comments" Target="../comments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showGridLines="0" showRowColHeaders="0" showZeros="0" showOutlineSymbols="0" zoomScaleSheetLayoutView="4" topLeftCell="B20052" workbookViewId="0">
      <selection activeCell="A1" sqref="A1"/>
    </sheetView>
  </sheetViews>
  <sheetFormatPr defaultColWidth="9" defaultRowHeight="15.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11">
    <pageSetUpPr fitToPage="1"/>
  </sheetPr>
  <dimension ref="A1:K33"/>
  <sheetViews>
    <sheetView view="pageBreakPreview" zoomScale="80" zoomScaleNormal="90" workbookViewId="0">
      <selection activeCell="O10" sqref="O10"/>
    </sheetView>
  </sheetViews>
  <sheetFormatPr defaultColWidth="9" defaultRowHeight="15.75" customHeight="1"/>
  <cols>
    <col min="1" max="1" width="5.625" style="15" customWidth="1"/>
    <col min="2" max="2" width="23.5" style="15" customWidth="1"/>
    <col min="3" max="3" width="7.75" style="15" customWidth="1"/>
    <col min="4" max="4" width="12.25" style="15" customWidth="1"/>
    <col min="5" max="5" width="13.875" style="15" customWidth="1"/>
    <col min="6" max="6" width="17.5" style="15" hidden="1" customWidth="1" outlineLevel="1"/>
    <col min="7" max="7" width="16.5" style="15" customWidth="1" collapsed="1"/>
    <col min="8" max="8" width="17.25" style="15" customWidth="1"/>
    <col min="9" max="10" width="9.75" style="15" customWidth="1"/>
    <col min="11" max="16384" width="9" style="15"/>
  </cols>
  <sheetData>
    <row r="1" s="86" customFormat="1" ht="10.5" spans="1:10">
      <c r="A1" s="91" t="s">
        <v>324</v>
      </c>
      <c r="B1" s="87" t="s">
        <v>272</v>
      </c>
      <c r="C1" s="88"/>
      <c r="D1" s="88"/>
      <c r="E1" s="88"/>
      <c r="F1" s="88"/>
      <c r="G1" s="88"/>
      <c r="H1" s="88"/>
      <c r="I1" s="88"/>
      <c r="J1" s="88"/>
    </row>
    <row r="2" s="12" customFormat="1" ht="30" customHeight="1" spans="1:11">
      <c r="A2" s="19" t="s">
        <v>325</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20"/>
      <c r="D3" s="20"/>
      <c r="E3" s="20"/>
      <c r="F3" s="20"/>
      <c r="G3" s="20"/>
      <c r="H3" s="20"/>
      <c r="I3" s="20"/>
      <c r="J3" s="20"/>
      <c r="K3" s="20"/>
    </row>
    <row r="4" ht="15" customHeight="1" spans="1:11">
      <c r="A4" s="20"/>
      <c r="B4" s="20"/>
      <c r="C4" s="20"/>
      <c r="D4" s="20"/>
      <c r="E4" s="20"/>
      <c r="F4" s="20"/>
      <c r="G4" s="20"/>
      <c r="H4" s="38"/>
      <c r="I4" s="38"/>
      <c r="J4" s="39"/>
      <c r="K4" s="39" t="s">
        <v>326</v>
      </c>
    </row>
    <row r="5" ht="15" customHeight="1" spans="1:11">
      <c r="A5" s="21" t="str">
        <f>封面!D7&amp;封面!F7</f>
        <v>产权持有单位：北京巴布科克·威尔科克斯有限公司</v>
      </c>
      <c r="J5" s="39"/>
      <c r="K5" s="39" t="s">
        <v>327</v>
      </c>
    </row>
    <row r="6" s="13" customFormat="1" ht="25.15" customHeight="1" spans="1:11">
      <c r="A6" s="22" t="s">
        <v>328</v>
      </c>
      <c r="B6" s="22" t="s">
        <v>329</v>
      </c>
      <c r="C6" s="22" t="s">
        <v>330</v>
      </c>
      <c r="D6" s="22" t="s">
        <v>331</v>
      </c>
      <c r="E6" s="22" t="s">
        <v>332</v>
      </c>
      <c r="F6" s="23" t="s">
        <v>333</v>
      </c>
      <c r="G6" s="33" t="s">
        <v>334</v>
      </c>
      <c r="H6" s="22" t="s">
        <v>335</v>
      </c>
      <c r="I6" s="22" t="s">
        <v>336</v>
      </c>
      <c r="J6" s="22" t="s">
        <v>337</v>
      </c>
      <c r="K6" s="22" t="s">
        <v>338</v>
      </c>
    </row>
    <row r="7" ht="15" customHeight="1" spans="1:11">
      <c r="A7" s="25"/>
      <c r="B7" s="57"/>
      <c r="C7" s="57"/>
      <c r="D7" s="29"/>
      <c r="E7" s="25"/>
      <c r="F7" s="28"/>
      <c r="G7" s="31"/>
      <c r="H7" s="29"/>
      <c r="I7" s="70" t="str">
        <f>IF(OR(AND(G7=0,H7=0),H7=0),"",H7-G7)</f>
        <v/>
      </c>
      <c r="J7" s="70" t="str">
        <f>IF(ISERROR(I7/G7),"",I7/ABS(G7)*100)</f>
        <v/>
      </c>
      <c r="K7" s="41"/>
    </row>
    <row r="8" ht="15" customHeight="1" spans="1:11">
      <c r="A8" s="25"/>
      <c r="B8" s="26"/>
      <c r="C8" s="26"/>
      <c r="D8" s="29"/>
      <c r="E8" s="25"/>
      <c r="F8" s="28"/>
      <c r="G8" s="31"/>
      <c r="H8" s="29"/>
      <c r="I8" s="70" t="str">
        <f t="shared" ref="I8:I31" si="0">IF(OR(AND(G8=0,H8=0),H8=0),"",H8-G8)</f>
        <v/>
      </c>
      <c r="J8" s="70" t="str">
        <f t="shared" ref="J8:J31" si="1">IF(ISERROR(I8/G8),"",I8/ABS(G8)*100)</f>
        <v/>
      </c>
      <c r="K8" s="41"/>
    </row>
    <row r="9" ht="15" customHeight="1" spans="1:11">
      <c r="A9" s="25"/>
      <c r="B9" s="26"/>
      <c r="C9" s="26"/>
      <c r="D9" s="29"/>
      <c r="E9" s="25"/>
      <c r="F9" s="28"/>
      <c r="G9" s="31"/>
      <c r="H9" s="29"/>
      <c r="I9" s="70" t="str">
        <f t="shared" si="0"/>
        <v/>
      </c>
      <c r="J9" s="70" t="str">
        <f t="shared" si="1"/>
        <v/>
      </c>
      <c r="K9" s="41"/>
    </row>
    <row r="10" ht="15" customHeight="1" spans="1:11">
      <c r="A10" s="25"/>
      <c r="B10" s="26"/>
      <c r="C10" s="26"/>
      <c r="D10" s="29"/>
      <c r="E10" s="25"/>
      <c r="F10" s="28"/>
      <c r="G10" s="31"/>
      <c r="H10" s="29"/>
      <c r="I10" s="70" t="str">
        <f t="shared" si="0"/>
        <v/>
      </c>
      <c r="J10" s="70" t="str">
        <f t="shared" si="1"/>
        <v/>
      </c>
      <c r="K10" s="41"/>
    </row>
    <row r="11" ht="15" customHeight="1" spans="1:11">
      <c r="A11" s="25"/>
      <c r="B11" s="26"/>
      <c r="C11" s="26"/>
      <c r="D11" s="29"/>
      <c r="E11" s="25"/>
      <c r="F11" s="28"/>
      <c r="G11" s="31"/>
      <c r="H11" s="29"/>
      <c r="I11" s="70" t="str">
        <f t="shared" si="0"/>
        <v/>
      </c>
      <c r="J11" s="70" t="str">
        <f t="shared" si="1"/>
        <v/>
      </c>
      <c r="K11" s="41"/>
    </row>
    <row r="12" ht="15" customHeight="1" spans="1:11">
      <c r="A12" s="25"/>
      <c r="B12" s="26"/>
      <c r="C12" s="26"/>
      <c r="D12" s="29"/>
      <c r="E12" s="25"/>
      <c r="F12" s="28"/>
      <c r="G12" s="31"/>
      <c r="H12" s="29"/>
      <c r="I12" s="70" t="str">
        <f t="shared" si="0"/>
        <v/>
      </c>
      <c r="J12" s="70" t="str">
        <f t="shared" si="1"/>
        <v/>
      </c>
      <c r="K12" s="41"/>
    </row>
    <row r="13" ht="15" customHeight="1" spans="1:11">
      <c r="A13" s="25"/>
      <c r="B13" s="26"/>
      <c r="C13" s="26"/>
      <c r="D13" s="29"/>
      <c r="E13" s="25"/>
      <c r="F13" s="28"/>
      <c r="G13" s="31"/>
      <c r="H13" s="29"/>
      <c r="I13" s="70" t="str">
        <f t="shared" si="0"/>
        <v/>
      </c>
      <c r="J13" s="70" t="str">
        <f t="shared" si="1"/>
        <v/>
      </c>
      <c r="K13" s="41"/>
    </row>
    <row r="14" ht="15" customHeight="1" spans="1:11">
      <c r="A14" s="25"/>
      <c r="B14" s="26"/>
      <c r="C14" s="26"/>
      <c r="D14" s="29"/>
      <c r="E14" s="25"/>
      <c r="F14" s="28"/>
      <c r="G14" s="31"/>
      <c r="H14" s="29"/>
      <c r="I14" s="70" t="str">
        <f t="shared" si="0"/>
        <v/>
      </c>
      <c r="J14" s="70" t="str">
        <f t="shared" si="1"/>
        <v/>
      </c>
      <c r="K14" s="41"/>
    </row>
    <row r="15" ht="15" customHeight="1" spans="1:11">
      <c r="A15" s="25"/>
      <c r="B15" s="26"/>
      <c r="C15" s="26"/>
      <c r="D15" s="29"/>
      <c r="E15" s="25"/>
      <c r="F15" s="28"/>
      <c r="G15" s="31"/>
      <c r="H15" s="29"/>
      <c r="I15" s="70" t="str">
        <f t="shared" si="0"/>
        <v/>
      </c>
      <c r="J15" s="70" t="str">
        <f t="shared" si="1"/>
        <v/>
      </c>
      <c r="K15" s="41"/>
    </row>
    <row r="16" ht="15" customHeight="1" spans="1:11">
      <c r="A16" s="25"/>
      <c r="B16" s="26"/>
      <c r="C16" s="26"/>
      <c r="D16" s="29"/>
      <c r="E16" s="25"/>
      <c r="F16" s="28"/>
      <c r="G16" s="31"/>
      <c r="H16" s="29"/>
      <c r="I16" s="70" t="str">
        <f t="shared" si="0"/>
        <v/>
      </c>
      <c r="J16" s="70" t="str">
        <f t="shared" si="1"/>
        <v/>
      </c>
      <c r="K16" s="41"/>
    </row>
    <row r="17" ht="15" customHeight="1" spans="1:11">
      <c r="A17" s="25"/>
      <c r="B17" s="26"/>
      <c r="C17" s="26"/>
      <c r="D17" s="29"/>
      <c r="E17" s="25"/>
      <c r="F17" s="28"/>
      <c r="G17" s="31"/>
      <c r="H17" s="29"/>
      <c r="I17" s="70" t="str">
        <f t="shared" si="0"/>
        <v/>
      </c>
      <c r="J17" s="70" t="str">
        <f t="shared" si="1"/>
        <v/>
      </c>
      <c r="K17" s="41"/>
    </row>
    <row r="18" ht="15" customHeight="1" spans="1:11">
      <c r="A18" s="25"/>
      <c r="B18" s="26"/>
      <c r="C18" s="26"/>
      <c r="D18" s="29"/>
      <c r="E18" s="25"/>
      <c r="F18" s="28"/>
      <c r="G18" s="31"/>
      <c r="H18" s="29"/>
      <c r="I18" s="70" t="str">
        <f t="shared" si="0"/>
        <v/>
      </c>
      <c r="J18" s="70" t="str">
        <f t="shared" si="1"/>
        <v/>
      </c>
      <c r="K18" s="41"/>
    </row>
    <row r="19" ht="15" customHeight="1" spans="1:11">
      <c r="A19" s="25"/>
      <c r="B19" s="26"/>
      <c r="C19" s="26"/>
      <c r="D19" s="29"/>
      <c r="E19" s="25"/>
      <c r="F19" s="28"/>
      <c r="G19" s="31"/>
      <c r="H19" s="29"/>
      <c r="I19" s="70" t="str">
        <f t="shared" si="0"/>
        <v/>
      </c>
      <c r="J19" s="70" t="str">
        <f t="shared" si="1"/>
        <v/>
      </c>
      <c r="K19" s="41"/>
    </row>
    <row r="20" ht="15" customHeight="1" spans="1:11">
      <c r="A20" s="25"/>
      <c r="B20" s="26"/>
      <c r="C20" s="26"/>
      <c r="D20" s="29"/>
      <c r="E20" s="25"/>
      <c r="F20" s="28"/>
      <c r="G20" s="31"/>
      <c r="H20" s="29"/>
      <c r="I20" s="70" t="str">
        <f t="shared" si="0"/>
        <v/>
      </c>
      <c r="J20" s="70" t="str">
        <f t="shared" si="1"/>
        <v/>
      </c>
      <c r="K20" s="41"/>
    </row>
    <row r="21" ht="15" customHeight="1" spans="1:11">
      <c r="A21" s="25"/>
      <c r="B21" s="26"/>
      <c r="C21" s="26"/>
      <c r="D21" s="29"/>
      <c r="E21" s="25"/>
      <c r="F21" s="28"/>
      <c r="G21" s="31"/>
      <c r="H21" s="29"/>
      <c r="I21" s="70" t="str">
        <f t="shared" si="0"/>
        <v/>
      </c>
      <c r="J21" s="70" t="str">
        <f t="shared" si="1"/>
        <v/>
      </c>
      <c r="K21" s="41"/>
    </row>
    <row r="22" ht="15" customHeight="1" spans="1:11">
      <c r="A22" s="25"/>
      <c r="B22" s="26"/>
      <c r="C22" s="26"/>
      <c r="D22" s="29"/>
      <c r="E22" s="25"/>
      <c r="F22" s="28"/>
      <c r="G22" s="31"/>
      <c r="H22" s="29"/>
      <c r="I22" s="70" t="str">
        <f t="shared" si="0"/>
        <v/>
      </c>
      <c r="J22" s="70" t="str">
        <f t="shared" si="1"/>
        <v/>
      </c>
      <c r="K22" s="41"/>
    </row>
    <row r="23" ht="15" customHeight="1" spans="1:11">
      <c r="A23" s="25"/>
      <c r="B23" s="26"/>
      <c r="C23" s="26"/>
      <c r="D23" s="29"/>
      <c r="E23" s="25"/>
      <c r="F23" s="28"/>
      <c r="G23" s="31"/>
      <c r="H23" s="29"/>
      <c r="I23" s="70" t="str">
        <f t="shared" si="0"/>
        <v/>
      </c>
      <c r="J23" s="70" t="str">
        <f t="shared" si="1"/>
        <v/>
      </c>
      <c r="K23" s="41"/>
    </row>
    <row r="24" ht="15" customHeight="1" spans="1:11">
      <c r="A24" s="25"/>
      <c r="B24" s="26"/>
      <c r="C24" s="26"/>
      <c r="D24" s="29"/>
      <c r="E24" s="25"/>
      <c r="F24" s="28"/>
      <c r="G24" s="31"/>
      <c r="H24" s="29"/>
      <c r="I24" s="70" t="str">
        <f t="shared" si="0"/>
        <v/>
      </c>
      <c r="J24" s="70" t="str">
        <f t="shared" si="1"/>
        <v/>
      </c>
      <c r="K24" s="41"/>
    </row>
    <row r="25" ht="15" customHeight="1" spans="1:11">
      <c r="A25" s="25"/>
      <c r="B25" s="26"/>
      <c r="C25" s="26"/>
      <c r="D25" s="29"/>
      <c r="E25" s="25"/>
      <c r="F25" s="28"/>
      <c r="G25" s="31"/>
      <c r="H25" s="29"/>
      <c r="I25" s="70" t="str">
        <f t="shared" si="0"/>
        <v/>
      </c>
      <c r="J25" s="70" t="str">
        <f t="shared" si="1"/>
        <v/>
      </c>
      <c r="K25" s="41"/>
    </row>
    <row r="26" ht="15" customHeight="1" spans="1:11">
      <c r="A26" s="25"/>
      <c r="B26" s="26"/>
      <c r="C26" s="26"/>
      <c r="D26" s="29"/>
      <c r="E26" s="25"/>
      <c r="F26" s="28"/>
      <c r="G26" s="31"/>
      <c r="H26" s="29"/>
      <c r="I26" s="70" t="str">
        <f t="shared" si="0"/>
        <v/>
      </c>
      <c r="J26" s="70" t="str">
        <f t="shared" si="1"/>
        <v/>
      </c>
      <c r="K26" s="41"/>
    </row>
    <row r="27" ht="15" customHeight="1" spans="1:11">
      <c r="A27" s="25"/>
      <c r="B27" s="26"/>
      <c r="C27" s="26"/>
      <c r="D27" s="29"/>
      <c r="E27" s="25"/>
      <c r="F27" s="28"/>
      <c r="G27" s="31"/>
      <c r="H27" s="29"/>
      <c r="I27" s="70" t="str">
        <f t="shared" si="0"/>
        <v/>
      </c>
      <c r="J27" s="70" t="str">
        <f t="shared" si="1"/>
        <v/>
      </c>
      <c r="K27" s="41"/>
    </row>
    <row r="28" ht="15" customHeight="1" spans="1:11">
      <c r="A28" s="25"/>
      <c r="B28" s="26"/>
      <c r="C28" s="26"/>
      <c r="D28" s="29"/>
      <c r="E28" s="25"/>
      <c r="F28" s="28"/>
      <c r="G28" s="31"/>
      <c r="H28" s="29"/>
      <c r="I28" s="70" t="str">
        <f t="shared" si="0"/>
        <v/>
      </c>
      <c r="J28" s="70" t="str">
        <f t="shared" si="1"/>
        <v/>
      </c>
      <c r="K28" s="41"/>
    </row>
    <row r="29" ht="15" customHeight="1" spans="1:11">
      <c r="A29" s="25"/>
      <c r="B29" s="26"/>
      <c r="C29" s="26"/>
      <c r="D29" s="29"/>
      <c r="E29" s="25"/>
      <c r="F29" s="28"/>
      <c r="G29" s="31"/>
      <c r="H29" s="29"/>
      <c r="I29" s="70" t="str">
        <f t="shared" si="0"/>
        <v/>
      </c>
      <c r="J29" s="70" t="str">
        <f t="shared" si="1"/>
        <v/>
      </c>
      <c r="K29" s="41"/>
    </row>
    <row r="30" ht="15" customHeight="1" spans="1:11">
      <c r="A30" s="25"/>
      <c r="B30" s="26"/>
      <c r="C30" s="26"/>
      <c r="D30" s="29"/>
      <c r="E30" s="25"/>
      <c r="F30" s="28"/>
      <c r="G30" s="31"/>
      <c r="H30" s="29"/>
      <c r="I30" s="70" t="str">
        <f t="shared" si="0"/>
        <v/>
      </c>
      <c r="J30" s="70" t="str">
        <f t="shared" si="1"/>
        <v/>
      </c>
      <c r="K30" s="41"/>
    </row>
    <row r="31" s="14" customFormat="1" ht="15" customHeight="1" spans="1:11">
      <c r="A31" s="32" t="s">
        <v>339</v>
      </c>
      <c r="B31" s="33"/>
      <c r="C31" s="42"/>
      <c r="D31" s="37"/>
      <c r="E31" s="22"/>
      <c r="F31" s="35">
        <f>SUM(F7:F30)</f>
        <v>0</v>
      </c>
      <c r="G31" s="36">
        <f>SUM(G7:G30)</f>
        <v>0</v>
      </c>
      <c r="H31" s="37">
        <f>SUM(H7:H30)</f>
        <v>0</v>
      </c>
      <c r="I31" s="403" t="str">
        <f t="shared" si="0"/>
        <v/>
      </c>
      <c r="J31" s="403" t="str">
        <f t="shared" si="1"/>
        <v/>
      </c>
      <c r="K31" s="42"/>
    </row>
    <row r="32" customHeight="1" spans="1:8">
      <c r="A32" s="401"/>
      <c r="H32" s="21"/>
    </row>
    <row r="33" customHeight="1" spans="1:1">
      <c r="A33" s="401"/>
    </row>
  </sheetData>
  <mergeCells count="3">
    <mergeCell ref="A2:K2"/>
    <mergeCell ref="A3:K3"/>
    <mergeCell ref="A31:B31"/>
  </mergeCells>
  <hyperlinks>
    <hyperlink ref="B1" location="货币资金汇总表!B7" display="返回"/>
    <hyperlink ref="A1" location="索引目录!E6"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589">
    <pageSetUpPr fitToPage="1"/>
  </sheetPr>
  <dimension ref="A1:N31"/>
  <sheetViews>
    <sheetView view="pageBreakPreview" zoomScale="80" zoomScaleNormal="90" workbookViewId="0">
      <pane ySplit="7" topLeftCell="A8" activePane="bottomLeft" state="frozen"/>
      <selection/>
      <selection pane="bottomLeft" activeCell="N6" sqref="N6:N7"/>
    </sheetView>
  </sheetViews>
  <sheetFormatPr defaultColWidth="9" defaultRowHeight="15.75" customHeight="1"/>
  <cols>
    <col min="1" max="1" width="6.25" style="15" customWidth="1"/>
    <col min="2" max="2" width="22.125" style="15" customWidth="1"/>
    <col min="3" max="3" width="10.625" style="15" customWidth="1"/>
    <col min="4" max="4" width="15.25" style="15" customWidth="1"/>
    <col min="5" max="5" width="13.25" style="15" hidden="1" customWidth="1" outlineLevel="1"/>
    <col min="6" max="6" width="15" style="15" hidden="1" customWidth="1" outlineLevel="1"/>
    <col min="7" max="7" width="13.25" style="15" hidden="1" customWidth="1" outlineLevel="1"/>
    <col min="8" max="8" width="13.25" style="15" customWidth="1" collapsed="1"/>
    <col min="9" max="9" width="14.25" style="15" customWidth="1"/>
    <col min="10" max="11" width="14.625" style="15" customWidth="1"/>
    <col min="12" max="12" width="10.875" style="15" customWidth="1"/>
    <col min="13" max="13" width="9.625" style="15" customWidth="1"/>
    <col min="14" max="14" width="11.375" style="15" customWidth="1"/>
    <col min="15" max="16384" width="9" style="15"/>
  </cols>
  <sheetData>
    <row r="1" s="11" customFormat="1" ht="12.4" customHeight="1" spans="1:13">
      <c r="A1" s="17" t="s">
        <v>271</v>
      </c>
      <c r="B1" s="16" t="s">
        <v>314</v>
      </c>
      <c r="C1" s="18"/>
      <c r="D1" s="18"/>
      <c r="E1" s="18"/>
      <c r="F1" s="18"/>
      <c r="G1" s="18"/>
      <c r="H1" s="18"/>
      <c r="I1" s="18"/>
      <c r="J1" s="18"/>
      <c r="K1" s="18"/>
      <c r="L1" s="18"/>
      <c r="M1" s="18"/>
    </row>
    <row r="2" s="12" customFormat="1" ht="30" customHeight="1" spans="1:13">
      <c r="A2" s="19" t="s">
        <v>1570</v>
      </c>
      <c r="B2" s="19"/>
      <c r="C2" s="19"/>
      <c r="D2" s="19"/>
      <c r="E2" s="19"/>
      <c r="F2" s="19"/>
      <c r="G2" s="19"/>
      <c r="H2" s="19"/>
      <c r="I2" s="19"/>
      <c r="J2" s="19"/>
      <c r="K2" s="19"/>
      <c r="L2" s="19"/>
      <c r="M2" s="19"/>
    </row>
    <row r="3" ht="15" customHeight="1" spans="1:13">
      <c r="A3" s="20" t="str">
        <f>CONCATENATE(封面!D9,封面!F9,封面!G9,封面!H9,封面!I9,封面!J9,封面!K9)</f>
        <v>评估基准日：2025年1月31日</v>
      </c>
      <c r="B3" s="20"/>
      <c r="C3" s="20"/>
      <c r="D3" s="20"/>
      <c r="E3" s="20"/>
      <c r="F3" s="20"/>
      <c r="G3" s="20"/>
      <c r="H3" s="20"/>
      <c r="I3" s="20"/>
      <c r="J3" s="20"/>
      <c r="K3" s="38"/>
      <c r="L3" s="38"/>
      <c r="M3" s="38"/>
    </row>
    <row r="4" ht="15" customHeight="1" spans="1:13">
      <c r="A4" s="20"/>
      <c r="B4" s="20"/>
      <c r="C4" s="20"/>
      <c r="D4" s="20"/>
      <c r="E4" s="20"/>
      <c r="F4" s="20"/>
      <c r="G4" s="20"/>
      <c r="H4" s="20"/>
      <c r="I4" s="20"/>
      <c r="J4" s="20"/>
      <c r="K4" s="38"/>
      <c r="L4" s="38"/>
      <c r="M4" s="39" t="s">
        <v>1571</v>
      </c>
    </row>
    <row r="5" ht="15" customHeight="1" spans="1:13">
      <c r="A5" s="21" t="str">
        <f>封面!D7&amp;封面!F7</f>
        <v>产权持有单位：北京巴布科克·威尔科克斯有限公司</v>
      </c>
      <c r="M5" s="39" t="s">
        <v>327</v>
      </c>
    </row>
    <row r="6" s="13" customFormat="1" ht="15" customHeight="1" spans="1:14">
      <c r="A6" s="22" t="s">
        <v>328</v>
      </c>
      <c r="B6" s="22" t="s">
        <v>398</v>
      </c>
      <c r="C6" s="22" t="s">
        <v>411</v>
      </c>
      <c r="D6" s="22" t="s">
        <v>410</v>
      </c>
      <c r="E6" s="22" t="s">
        <v>333</v>
      </c>
      <c r="F6" s="22"/>
      <c r="G6" s="23"/>
      <c r="H6" s="62" t="s">
        <v>334</v>
      </c>
      <c r="I6" s="62"/>
      <c r="J6" s="64"/>
      <c r="K6" s="22" t="s">
        <v>335</v>
      </c>
      <c r="L6" s="59" t="s">
        <v>337</v>
      </c>
      <c r="M6" s="22" t="s">
        <v>338</v>
      </c>
      <c r="N6" s="60" t="s">
        <v>345</v>
      </c>
    </row>
    <row r="7" s="13" customFormat="1" ht="15" customHeight="1" spans="1:14">
      <c r="A7" s="22"/>
      <c r="B7" s="22"/>
      <c r="C7" s="22"/>
      <c r="D7" s="22"/>
      <c r="E7" s="22" t="s">
        <v>1572</v>
      </c>
      <c r="F7" s="22" t="s">
        <v>1573</v>
      </c>
      <c r="G7" s="23" t="s">
        <v>1373</v>
      </c>
      <c r="H7" s="33" t="s">
        <v>1572</v>
      </c>
      <c r="I7" s="22" t="s">
        <v>1573</v>
      </c>
      <c r="J7" s="22" t="s">
        <v>1373</v>
      </c>
      <c r="K7" s="22"/>
      <c r="L7" s="61"/>
      <c r="M7" s="22"/>
      <c r="N7" s="60"/>
    </row>
    <row r="8" ht="15" customHeight="1" spans="1:14">
      <c r="A8" s="25"/>
      <c r="B8" s="26"/>
      <c r="C8" s="27"/>
      <c r="D8" s="26"/>
      <c r="E8" s="29"/>
      <c r="F8" s="29"/>
      <c r="G8" s="28"/>
      <c r="H8" s="31"/>
      <c r="I8" s="29"/>
      <c r="J8" s="29"/>
      <c r="K8" s="29"/>
      <c r="L8" s="29" t="str">
        <f>IF(OR(J8=0,K8=0),"",(K8-J8)/ABS(J8)*100)</f>
        <v/>
      </c>
      <c r="M8" s="41"/>
      <c r="N8" s="41"/>
    </row>
    <row r="9" ht="15" customHeight="1" spans="1:14">
      <c r="A9" s="25"/>
      <c r="B9" s="26"/>
      <c r="C9" s="27"/>
      <c r="D9" s="26"/>
      <c r="E9" s="29"/>
      <c r="F9" s="29"/>
      <c r="G9" s="28"/>
      <c r="H9" s="31"/>
      <c r="I9" s="29"/>
      <c r="J9" s="29"/>
      <c r="K9" s="29"/>
      <c r="L9" s="29" t="str">
        <f t="shared" ref="L9:L31" si="0">IF(OR(J9=0,K9=0),"",(K9-J9)/ABS(J9)*100)</f>
        <v/>
      </c>
      <c r="M9" s="41"/>
      <c r="N9" s="41"/>
    </row>
    <row r="10" ht="15" customHeight="1" spans="1:14">
      <c r="A10" s="25"/>
      <c r="B10" s="26"/>
      <c r="C10" s="27"/>
      <c r="D10" s="26"/>
      <c r="E10" s="29"/>
      <c r="F10" s="29"/>
      <c r="G10" s="28"/>
      <c r="H10" s="31"/>
      <c r="I10" s="29"/>
      <c r="J10" s="29"/>
      <c r="K10" s="29"/>
      <c r="L10" s="29" t="str">
        <f t="shared" si="0"/>
        <v/>
      </c>
      <c r="M10" s="41"/>
      <c r="N10" s="41"/>
    </row>
    <row r="11" ht="15" customHeight="1" spans="1:14">
      <c r="A11" s="25"/>
      <c r="B11" s="26"/>
      <c r="C11" s="27"/>
      <c r="D11" s="26"/>
      <c r="E11" s="29"/>
      <c r="F11" s="29"/>
      <c r="G11" s="28"/>
      <c r="H11" s="31"/>
      <c r="I11" s="29"/>
      <c r="J11" s="29"/>
      <c r="K11" s="29"/>
      <c r="L11" s="29" t="str">
        <f t="shared" si="0"/>
        <v/>
      </c>
      <c r="M11" s="41"/>
      <c r="N11" s="41"/>
    </row>
    <row r="12" ht="15" customHeight="1" spans="1:14">
      <c r="A12" s="25"/>
      <c r="B12" s="26"/>
      <c r="C12" s="27"/>
      <c r="D12" s="26"/>
      <c r="E12" s="29"/>
      <c r="F12" s="29"/>
      <c r="G12" s="28"/>
      <c r="H12" s="31"/>
      <c r="I12" s="29"/>
      <c r="J12" s="29"/>
      <c r="K12" s="29"/>
      <c r="L12" s="29" t="str">
        <f t="shared" si="0"/>
        <v/>
      </c>
      <c r="M12" s="41"/>
      <c r="N12" s="41"/>
    </row>
    <row r="13" ht="15" customHeight="1" spans="1:14">
      <c r="A13" s="25"/>
      <c r="B13" s="26"/>
      <c r="C13" s="27"/>
      <c r="D13" s="26"/>
      <c r="E13" s="29"/>
      <c r="F13" s="29"/>
      <c r="G13" s="28"/>
      <c r="H13" s="31"/>
      <c r="I13" s="29"/>
      <c r="J13" s="29"/>
      <c r="K13" s="29"/>
      <c r="L13" s="29" t="str">
        <f t="shared" si="0"/>
        <v/>
      </c>
      <c r="M13" s="41"/>
      <c r="N13" s="41"/>
    </row>
    <row r="14" ht="15" customHeight="1" spans="1:14">
      <c r="A14" s="25"/>
      <c r="B14" s="26"/>
      <c r="C14" s="27"/>
      <c r="D14" s="26"/>
      <c r="E14" s="29"/>
      <c r="F14" s="29"/>
      <c r="G14" s="28"/>
      <c r="H14" s="31"/>
      <c r="I14" s="29"/>
      <c r="J14" s="29"/>
      <c r="K14" s="29"/>
      <c r="L14" s="29" t="str">
        <f t="shared" si="0"/>
        <v/>
      </c>
      <c r="M14" s="41"/>
      <c r="N14" s="41"/>
    </row>
    <row r="15" ht="15" customHeight="1" spans="1:14">
      <c r="A15" s="25"/>
      <c r="B15" s="26"/>
      <c r="C15" s="27"/>
      <c r="D15" s="26"/>
      <c r="E15" s="29"/>
      <c r="F15" s="29"/>
      <c r="G15" s="28"/>
      <c r="H15" s="31"/>
      <c r="I15" s="29"/>
      <c r="J15" s="29"/>
      <c r="K15" s="29"/>
      <c r="L15" s="29" t="str">
        <f t="shared" si="0"/>
        <v/>
      </c>
      <c r="M15" s="41"/>
      <c r="N15" s="41"/>
    </row>
    <row r="16" ht="15" customHeight="1" spans="1:14">
      <c r="A16" s="25"/>
      <c r="B16" s="26"/>
      <c r="C16" s="27"/>
      <c r="D16" s="26"/>
      <c r="E16" s="29"/>
      <c r="F16" s="29"/>
      <c r="G16" s="28"/>
      <c r="H16" s="31"/>
      <c r="I16" s="29"/>
      <c r="J16" s="29"/>
      <c r="K16" s="29"/>
      <c r="L16" s="29" t="str">
        <f t="shared" si="0"/>
        <v/>
      </c>
      <c r="M16" s="41"/>
      <c r="N16" s="41"/>
    </row>
    <row r="17" ht="15" customHeight="1" spans="1:14">
      <c r="A17" s="25"/>
      <c r="B17" s="26"/>
      <c r="C17" s="27"/>
      <c r="D17" s="26"/>
      <c r="E17" s="29"/>
      <c r="F17" s="29"/>
      <c r="G17" s="28"/>
      <c r="H17" s="31"/>
      <c r="I17" s="29"/>
      <c r="J17" s="29"/>
      <c r="K17" s="29"/>
      <c r="L17" s="29" t="str">
        <f t="shared" si="0"/>
        <v/>
      </c>
      <c r="M17" s="41"/>
      <c r="N17" s="41"/>
    </row>
    <row r="18" ht="15" customHeight="1" spans="1:14">
      <c r="A18" s="25"/>
      <c r="B18" s="26"/>
      <c r="C18" s="27"/>
      <c r="D18" s="26"/>
      <c r="E18" s="29"/>
      <c r="F18" s="29"/>
      <c r="G18" s="28"/>
      <c r="H18" s="31"/>
      <c r="I18" s="29"/>
      <c r="J18" s="29"/>
      <c r="K18" s="29"/>
      <c r="L18" s="29" t="str">
        <f t="shared" si="0"/>
        <v/>
      </c>
      <c r="M18" s="41"/>
      <c r="N18" s="41"/>
    </row>
    <row r="19" ht="15" customHeight="1" spans="1:14">
      <c r="A19" s="25"/>
      <c r="B19" s="26"/>
      <c r="C19" s="27"/>
      <c r="D19" s="26"/>
      <c r="E19" s="29"/>
      <c r="F19" s="29"/>
      <c r="G19" s="28"/>
      <c r="H19" s="31"/>
      <c r="I19" s="29"/>
      <c r="J19" s="29"/>
      <c r="K19" s="29"/>
      <c r="L19" s="29" t="str">
        <f t="shared" si="0"/>
        <v/>
      </c>
      <c r="M19" s="41"/>
      <c r="N19" s="41"/>
    </row>
    <row r="20" ht="15" customHeight="1" spans="1:14">
      <c r="A20" s="25"/>
      <c r="B20" s="26"/>
      <c r="C20" s="27"/>
      <c r="D20" s="26"/>
      <c r="E20" s="29"/>
      <c r="F20" s="29"/>
      <c r="G20" s="28"/>
      <c r="H20" s="31"/>
      <c r="I20" s="29"/>
      <c r="J20" s="29"/>
      <c r="K20" s="29"/>
      <c r="L20" s="29" t="str">
        <f t="shared" si="0"/>
        <v/>
      </c>
      <c r="M20" s="41"/>
      <c r="N20" s="41"/>
    </row>
    <row r="21" ht="15" customHeight="1" spans="1:14">
      <c r="A21" s="25"/>
      <c r="B21" s="26"/>
      <c r="C21" s="27"/>
      <c r="D21" s="26"/>
      <c r="E21" s="29"/>
      <c r="F21" s="29"/>
      <c r="G21" s="28"/>
      <c r="H21" s="31"/>
      <c r="I21" s="29"/>
      <c r="J21" s="29"/>
      <c r="K21" s="29"/>
      <c r="L21" s="29" t="str">
        <f t="shared" si="0"/>
        <v/>
      </c>
      <c r="M21" s="41"/>
      <c r="N21" s="41"/>
    </row>
    <row r="22" ht="15" customHeight="1" spans="1:14">
      <c r="A22" s="25"/>
      <c r="B22" s="26"/>
      <c r="C22" s="27"/>
      <c r="D22" s="26"/>
      <c r="E22" s="29"/>
      <c r="F22" s="29"/>
      <c r="G22" s="28"/>
      <c r="H22" s="31"/>
      <c r="I22" s="29"/>
      <c r="J22" s="29"/>
      <c r="K22" s="29"/>
      <c r="L22" s="29" t="str">
        <f t="shared" si="0"/>
        <v/>
      </c>
      <c r="M22" s="41"/>
      <c r="N22" s="41"/>
    </row>
    <row r="23" ht="15" customHeight="1" spans="1:14">
      <c r="A23" s="25"/>
      <c r="B23" s="26"/>
      <c r="C23" s="27"/>
      <c r="D23" s="26"/>
      <c r="E23" s="29"/>
      <c r="F23" s="29"/>
      <c r="G23" s="28"/>
      <c r="H23" s="31"/>
      <c r="I23" s="29"/>
      <c r="J23" s="29"/>
      <c r="K23" s="29"/>
      <c r="L23" s="29" t="str">
        <f t="shared" si="0"/>
        <v/>
      </c>
      <c r="M23" s="41"/>
      <c r="N23" s="41"/>
    </row>
    <row r="24" ht="15" customHeight="1" spans="1:14">
      <c r="A24" s="25"/>
      <c r="B24" s="26"/>
      <c r="C24" s="27"/>
      <c r="D24" s="26"/>
      <c r="E24" s="29"/>
      <c r="F24" s="29"/>
      <c r="G24" s="28"/>
      <c r="H24" s="31"/>
      <c r="I24" s="29"/>
      <c r="J24" s="29"/>
      <c r="K24" s="29"/>
      <c r="L24" s="29" t="str">
        <f t="shared" si="0"/>
        <v/>
      </c>
      <c r="M24" s="41"/>
      <c r="N24" s="41"/>
    </row>
    <row r="25" ht="15" customHeight="1" spans="1:14">
      <c r="A25" s="25"/>
      <c r="B25" s="26"/>
      <c r="C25" s="27"/>
      <c r="D25" s="26"/>
      <c r="E25" s="29"/>
      <c r="F25" s="29"/>
      <c r="G25" s="28"/>
      <c r="H25" s="31"/>
      <c r="I25" s="29"/>
      <c r="J25" s="29"/>
      <c r="K25" s="29"/>
      <c r="L25" s="29" t="str">
        <f t="shared" si="0"/>
        <v/>
      </c>
      <c r="M25" s="41"/>
      <c r="N25" s="41"/>
    </row>
    <row r="26" ht="15" customHeight="1" spans="1:14">
      <c r="A26" s="25"/>
      <c r="B26" s="26"/>
      <c r="C26" s="27"/>
      <c r="D26" s="26"/>
      <c r="E26" s="29"/>
      <c r="F26" s="29"/>
      <c r="G26" s="28"/>
      <c r="H26" s="31"/>
      <c r="I26" s="29"/>
      <c r="J26" s="29"/>
      <c r="K26" s="29"/>
      <c r="L26" s="29" t="str">
        <f t="shared" si="0"/>
        <v/>
      </c>
      <c r="M26" s="41"/>
      <c r="N26" s="41"/>
    </row>
    <row r="27" ht="15" customHeight="1" spans="1:14">
      <c r="A27" s="25"/>
      <c r="B27" s="26"/>
      <c r="C27" s="27"/>
      <c r="D27" s="26"/>
      <c r="E27" s="29"/>
      <c r="F27" s="29"/>
      <c r="G27" s="28"/>
      <c r="H27" s="31"/>
      <c r="I27" s="29"/>
      <c r="J27" s="29"/>
      <c r="K27" s="29"/>
      <c r="L27" s="29" t="str">
        <f t="shared" si="0"/>
        <v/>
      </c>
      <c r="M27" s="41"/>
      <c r="N27" s="41"/>
    </row>
    <row r="28" ht="15" customHeight="1" spans="1:14">
      <c r="A28" s="25"/>
      <c r="B28" s="26"/>
      <c r="C28" s="27"/>
      <c r="D28" s="26"/>
      <c r="E28" s="29"/>
      <c r="F28" s="29"/>
      <c r="G28" s="28"/>
      <c r="H28" s="31"/>
      <c r="I28" s="29"/>
      <c r="J28" s="29"/>
      <c r="K28" s="29"/>
      <c r="L28" s="29" t="str">
        <f t="shared" si="0"/>
        <v/>
      </c>
      <c r="M28" s="41"/>
      <c r="N28" s="41"/>
    </row>
    <row r="29" ht="15" customHeight="1" spans="1:14">
      <c r="A29" s="25"/>
      <c r="B29" s="26"/>
      <c r="C29" s="27"/>
      <c r="D29" s="26"/>
      <c r="E29" s="29"/>
      <c r="F29" s="29"/>
      <c r="G29" s="28"/>
      <c r="H29" s="31"/>
      <c r="I29" s="29"/>
      <c r="J29" s="29"/>
      <c r="K29" s="29"/>
      <c r="L29" s="29" t="str">
        <f t="shared" si="0"/>
        <v/>
      </c>
      <c r="M29" s="41"/>
      <c r="N29" s="41"/>
    </row>
    <row r="30" ht="15" customHeight="1" spans="1:14">
      <c r="A30" s="25"/>
      <c r="B30" s="26"/>
      <c r="C30" s="27"/>
      <c r="D30" s="26"/>
      <c r="E30" s="29"/>
      <c r="F30" s="29"/>
      <c r="G30" s="28"/>
      <c r="H30" s="31"/>
      <c r="I30" s="29"/>
      <c r="J30" s="29"/>
      <c r="K30" s="29"/>
      <c r="L30" s="29" t="str">
        <f t="shared" si="0"/>
        <v/>
      </c>
      <c r="M30" s="41"/>
      <c r="N30" s="41"/>
    </row>
    <row r="31" s="14" customFormat="1" ht="15" customHeight="1" spans="1:14">
      <c r="A31" s="32" t="s">
        <v>1513</v>
      </c>
      <c r="B31" s="33"/>
      <c r="C31" s="34"/>
      <c r="D31" s="63"/>
      <c r="E31" s="37"/>
      <c r="F31" s="37"/>
      <c r="G31" s="35">
        <f>SUM(G8:G30)</f>
        <v>0</v>
      </c>
      <c r="H31" s="37">
        <f>SUM(H8:H30)</f>
        <v>0</v>
      </c>
      <c r="I31" s="37">
        <f>SUM(I8:I30)</f>
        <v>0</v>
      </c>
      <c r="J31" s="37">
        <f>SUM(J8:J30)</f>
        <v>0</v>
      </c>
      <c r="K31" s="37">
        <f>SUM(K8:K30)</f>
        <v>0</v>
      </c>
      <c r="L31" s="29" t="str">
        <f t="shared" si="0"/>
        <v/>
      </c>
      <c r="M31" s="42"/>
      <c r="N31" s="42"/>
    </row>
  </sheetData>
  <mergeCells count="13">
    <mergeCell ref="A2:M2"/>
    <mergeCell ref="A3:M3"/>
    <mergeCell ref="E6:G6"/>
    <mergeCell ref="H6:J6"/>
    <mergeCell ref="A31:B31"/>
    <mergeCell ref="A6:A7"/>
    <mergeCell ref="B6:B7"/>
    <mergeCell ref="C6:C7"/>
    <mergeCell ref="D6:D7"/>
    <mergeCell ref="K6:K7"/>
    <mergeCell ref="L6:L7"/>
    <mergeCell ref="M6:M7"/>
    <mergeCell ref="N6:N7"/>
  </mergeCells>
  <hyperlinks>
    <hyperlink ref="A1" location="索引目录!I22" display="返回索引页"/>
    <hyperlink ref="B1" location="'非流动负债汇总 '!B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0">
    <pageSetUpPr fitToPage="1"/>
  </sheetPr>
  <dimension ref="A1:L31"/>
  <sheetViews>
    <sheetView view="pageBreakPreview" zoomScale="80" zoomScaleNormal="90" topLeftCell="A2" workbookViewId="0">
      <pane ySplit="6" topLeftCell="A8" activePane="bottomLeft" state="frozen"/>
      <selection/>
      <selection pane="bottomLeft" activeCell="L6" sqref="L6:L7"/>
    </sheetView>
  </sheetViews>
  <sheetFormatPr defaultColWidth="9" defaultRowHeight="15.75" customHeight="1"/>
  <cols>
    <col min="1" max="1" width="7.625" style="15" customWidth="1"/>
    <col min="2" max="2" width="28.375" style="15" customWidth="1"/>
    <col min="3" max="3" width="10.625" style="15" customWidth="1"/>
    <col min="4" max="4" width="17" style="15" customWidth="1"/>
    <col min="5" max="5" width="13.25" style="15" hidden="1" customWidth="1" outlineLevel="1"/>
    <col min="6" max="6" width="15" style="15" hidden="1" customWidth="1" outlineLevel="1"/>
    <col min="7" max="7" width="13.25" style="15" hidden="1" customWidth="1" outlineLevel="1"/>
    <col min="8" max="8" width="22.75" style="15" customWidth="1" collapsed="1"/>
    <col min="9" max="9" width="22.75" style="15" customWidth="1"/>
    <col min="10" max="10" width="14.625" style="15" customWidth="1"/>
    <col min="11" max="11" width="9" style="15" customWidth="1"/>
    <col min="12" max="12" width="11.375" style="15" customWidth="1"/>
    <col min="13" max="16383" width="9" style="15"/>
  </cols>
  <sheetData>
    <row r="1" s="11" customFormat="1" ht="12.4" hidden="1" customHeight="1" spans="1:11">
      <c r="A1" s="17" t="s">
        <v>271</v>
      </c>
      <c r="B1" s="16" t="s">
        <v>314</v>
      </c>
      <c r="C1" s="18"/>
      <c r="D1" s="18"/>
      <c r="E1" s="18"/>
      <c r="F1" s="18"/>
      <c r="G1" s="18"/>
      <c r="H1" s="18"/>
      <c r="I1" s="18"/>
      <c r="J1" s="18"/>
      <c r="K1" s="18"/>
    </row>
    <row r="2" s="12" customFormat="1" ht="30" customHeight="1" spans="1:11">
      <c r="A2" s="19" t="s">
        <v>1574</v>
      </c>
      <c r="B2" s="19"/>
      <c r="C2" s="19"/>
      <c r="D2" s="19"/>
      <c r="E2" s="19"/>
      <c r="F2" s="19"/>
      <c r="G2" s="19"/>
      <c r="H2" s="19"/>
      <c r="I2" s="19"/>
      <c r="J2" s="19"/>
      <c r="K2" s="19"/>
    </row>
    <row r="3" s="15" customFormat="1" ht="15" customHeight="1" spans="1:11">
      <c r="A3" s="20" t="str">
        <f>CONCATENATE(封面!D9,封面!F9,封面!G9,封面!H9,封面!I9,封面!J9,封面!K9)</f>
        <v>评估基准日：2025年1月31日</v>
      </c>
      <c r="B3" s="20"/>
      <c r="C3" s="20"/>
      <c r="D3" s="20"/>
      <c r="E3" s="20"/>
      <c r="F3" s="20"/>
      <c r="G3" s="20"/>
      <c r="H3" s="20"/>
      <c r="I3" s="38"/>
      <c r="J3" s="38"/>
      <c r="K3" s="38"/>
    </row>
    <row r="4" s="15" customFormat="1" ht="15" customHeight="1" spans="1:11">
      <c r="A4" s="20"/>
      <c r="B4" s="20"/>
      <c r="C4" s="20"/>
      <c r="D4" s="20"/>
      <c r="E4" s="20"/>
      <c r="F4" s="20"/>
      <c r="G4" s="20"/>
      <c r="H4" s="20"/>
      <c r="I4" s="38"/>
      <c r="J4" s="38"/>
      <c r="K4" s="39" t="s">
        <v>1575</v>
      </c>
    </row>
    <row r="5" s="15" customFormat="1" ht="15" customHeight="1" spans="1:11">
      <c r="A5" s="21" t="str">
        <f>封面!D7&amp;封面!F7</f>
        <v>产权持有单位：北京巴布科克·威尔科克斯有限公司</v>
      </c>
      <c r="K5" s="39" t="s">
        <v>327</v>
      </c>
    </row>
    <row r="6" s="13" customFormat="1" ht="15" customHeight="1" spans="1:12">
      <c r="A6" s="22" t="s">
        <v>328</v>
      </c>
      <c r="B6" s="22" t="s">
        <v>398</v>
      </c>
      <c r="C6" s="22" t="s">
        <v>411</v>
      </c>
      <c r="D6" s="22" t="s">
        <v>410</v>
      </c>
      <c r="E6" s="22" t="s">
        <v>333</v>
      </c>
      <c r="F6" s="22"/>
      <c r="G6" s="22"/>
      <c r="H6" s="22" t="s">
        <v>278</v>
      </c>
      <c r="I6" s="22" t="s">
        <v>335</v>
      </c>
      <c r="J6" s="59" t="s">
        <v>337</v>
      </c>
      <c r="K6" s="22" t="s">
        <v>338</v>
      </c>
      <c r="L6" s="60" t="s">
        <v>345</v>
      </c>
    </row>
    <row r="7" s="13" customFormat="1" ht="15" customHeight="1" spans="1:12">
      <c r="A7" s="22"/>
      <c r="B7" s="22"/>
      <c r="C7" s="22"/>
      <c r="D7" s="22"/>
      <c r="E7" s="22" t="s">
        <v>1572</v>
      </c>
      <c r="F7" s="22" t="s">
        <v>1573</v>
      </c>
      <c r="G7" s="22" t="s">
        <v>1373</v>
      </c>
      <c r="H7" s="22"/>
      <c r="I7" s="22"/>
      <c r="J7" s="61"/>
      <c r="K7" s="22"/>
      <c r="L7" s="60"/>
    </row>
    <row r="8" s="15" customFormat="1" ht="15" customHeight="1" spans="1:12">
      <c r="A8" s="25"/>
      <c r="B8" s="26"/>
      <c r="C8" s="27"/>
      <c r="D8" s="57"/>
      <c r="E8" s="29"/>
      <c r="F8" s="29"/>
      <c r="G8" s="29"/>
      <c r="H8" s="29"/>
      <c r="I8" s="29"/>
      <c r="J8" s="29" t="str">
        <f>IF(OR(H8=0,I8=0),"",(I8-H8)/ABS(H8)*100)</f>
        <v/>
      </c>
      <c r="K8" s="41"/>
      <c r="L8" s="41"/>
    </row>
    <row r="9" s="15" customFormat="1" ht="15" customHeight="1" spans="1:12">
      <c r="A9" s="25"/>
      <c r="B9" s="26"/>
      <c r="C9" s="27"/>
      <c r="D9" s="26"/>
      <c r="E9" s="29"/>
      <c r="F9" s="29"/>
      <c r="G9" s="29"/>
      <c r="H9" s="29"/>
      <c r="I9" s="29"/>
      <c r="J9" s="29" t="str">
        <f t="shared" ref="J9:J31" si="0">IF(OR(H9=0,I9=0),"",(I9-H9)/ABS(H9)*100)</f>
        <v/>
      </c>
      <c r="K9" s="41"/>
      <c r="L9" s="41"/>
    </row>
    <row r="10" s="15" customFormat="1" ht="15" customHeight="1" spans="1:12">
      <c r="A10" s="25"/>
      <c r="B10" s="26"/>
      <c r="C10" s="27"/>
      <c r="D10" s="26"/>
      <c r="E10" s="29"/>
      <c r="F10" s="29"/>
      <c r="G10" s="29"/>
      <c r="H10" s="29"/>
      <c r="I10" s="29"/>
      <c r="J10" s="29" t="str">
        <f t="shared" si="0"/>
        <v/>
      </c>
      <c r="K10" s="41"/>
      <c r="L10" s="41"/>
    </row>
    <row r="11" s="15" customFormat="1" ht="15" customHeight="1" spans="1:12">
      <c r="A11" s="25"/>
      <c r="B11" s="26"/>
      <c r="C11" s="27"/>
      <c r="D11" s="26"/>
      <c r="E11" s="29"/>
      <c r="F11" s="29"/>
      <c r="G11" s="29"/>
      <c r="H11" s="29"/>
      <c r="I11" s="29"/>
      <c r="J11" s="29" t="str">
        <f t="shared" si="0"/>
        <v/>
      </c>
      <c r="K11" s="41"/>
      <c r="L11" s="41"/>
    </row>
    <row r="12" s="15" customFormat="1" ht="15" customHeight="1" spans="1:12">
      <c r="A12" s="25"/>
      <c r="B12" s="26"/>
      <c r="C12" s="27"/>
      <c r="D12" s="26"/>
      <c r="E12" s="29"/>
      <c r="F12" s="29"/>
      <c r="G12" s="29"/>
      <c r="H12" s="29"/>
      <c r="I12" s="29"/>
      <c r="J12" s="29" t="str">
        <f t="shared" si="0"/>
        <v/>
      </c>
      <c r="K12" s="41"/>
      <c r="L12" s="41"/>
    </row>
    <row r="13" s="15" customFormat="1" ht="15" customHeight="1" spans="1:12">
      <c r="A13" s="25"/>
      <c r="B13" s="26"/>
      <c r="C13" s="27"/>
      <c r="D13" s="26"/>
      <c r="E13" s="29"/>
      <c r="F13" s="29"/>
      <c r="G13" s="29"/>
      <c r="H13" s="29"/>
      <c r="I13" s="29"/>
      <c r="J13" s="29" t="str">
        <f t="shared" si="0"/>
        <v/>
      </c>
      <c r="K13" s="41"/>
      <c r="L13" s="41"/>
    </row>
    <row r="14" s="15" customFormat="1" ht="15" customHeight="1" spans="1:12">
      <c r="A14" s="25"/>
      <c r="B14" s="26"/>
      <c r="C14" s="27"/>
      <c r="D14" s="26"/>
      <c r="E14" s="29"/>
      <c r="F14" s="29"/>
      <c r="G14" s="29"/>
      <c r="H14" s="29"/>
      <c r="I14" s="29"/>
      <c r="J14" s="29" t="str">
        <f t="shared" si="0"/>
        <v/>
      </c>
      <c r="K14" s="41"/>
      <c r="L14" s="41"/>
    </row>
    <row r="15" s="15" customFormat="1" ht="15" customHeight="1" spans="1:12">
      <c r="A15" s="25"/>
      <c r="B15" s="26"/>
      <c r="C15" s="27"/>
      <c r="D15" s="26"/>
      <c r="E15" s="29"/>
      <c r="F15" s="29"/>
      <c r="G15" s="29"/>
      <c r="H15" s="29"/>
      <c r="I15" s="29"/>
      <c r="J15" s="29" t="str">
        <f t="shared" si="0"/>
        <v/>
      </c>
      <c r="K15" s="41"/>
      <c r="L15" s="41"/>
    </row>
    <row r="16" s="15" customFormat="1" ht="15" customHeight="1" spans="1:12">
      <c r="A16" s="25"/>
      <c r="B16" s="26"/>
      <c r="C16" s="27"/>
      <c r="D16" s="26"/>
      <c r="E16" s="29"/>
      <c r="F16" s="29"/>
      <c r="G16" s="29"/>
      <c r="H16" s="29"/>
      <c r="I16" s="29"/>
      <c r="J16" s="29" t="str">
        <f t="shared" si="0"/>
        <v/>
      </c>
      <c r="K16" s="41"/>
      <c r="L16" s="41"/>
    </row>
    <row r="17" s="15" customFormat="1" ht="15" customHeight="1" spans="1:12">
      <c r="A17" s="25"/>
      <c r="B17" s="26"/>
      <c r="C17" s="27"/>
      <c r="D17" s="26"/>
      <c r="E17" s="29"/>
      <c r="F17" s="29"/>
      <c r="G17" s="29"/>
      <c r="H17" s="29"/>
      <c r="I17" s="29"/>
      <c r="J17" s="29" t="str">
        <f t="shared" si="0"/>
        <v/>
      </c>
      <c r="K17" s="41"/>
      <c r="L17" s="41"/>
    </row>
    <row r="18" s="15" customFormat="1" ht="15" customHeight="1" spans="1:12">
      <c r="A18" s="25"/>
      <c r="B18" s="26"/>
      <c r="C18" s="27"/>
      <c r="D18" s="26"/>
      <c r="E18" s="29"/>
      <c r="F18" s="29"/>
      <c r="G18" s="29"/>
      <c r="H18" s="29"/>
      <c r="I18" s="29"/>
      <c r="J18" s="29" t="str">
        <f t="shared" si="0"/>
        <v/>
      </c>
      <c r="K18" s="41"/>
      <c r="L18" s="41"/>
    </row>
    <row r="19" s="15" customFormat="1" ht="15" customHeight="1" spans="1:12">
      <c r="A19" s="25"/>
      <c r="B19" s="26"/>
      <c r="C19" s="27"/>
      <c r="D19" s="26"/>
      <c r="E19" s="29"/>
      <c r="F19" s="29"/>
      <c r="G19" s="29"/>
      <c r="H19" s="29"/>
      <c r="I19" s="29"/>
      <c r="J19" s="29" t="str">
        <f t="shared" si="0"/>
        <v/>
      </c>
      <c r="K19" s="41"/>
      <c r="L19" s="41"/>
    </row>
    <row r="20" s="15" customFormat="1" ht="15" customHeight="1" spans="1:12">
      <c r="A20" s="25"/>
      <c r="B20" s="26"/>
      <c r="C20" s="27"/>
      <c r="D20" s="26"/>
      <c r="E20" s="29"/>
      <c r="F20" s="29"/>
      <c r="G20" s="29"/>
      <c r="H20" s="29"/>
      <c r="I20" s="29"/>
      <c r="J20" s="29" t="str">
        <f t="shared" si="0"/>
        <v/>
      </c>
      <c r="K20" s="41"/>
      <c r="L20" s="41"/>
    </row>
    <row r="21" s="15" customFormat="1" ht="15" customHeight="1" spans="1:12">
      <c r="A21" s="25"/>
      <c r="B21" s="26"/>
      <c r="C21" s="27"/>
      <c r="D21" s="26"/>
      <c r="E21" s="29"/>
      <c r="F21" s="29"/>
      <c r="G21" s="29"/>
      <c r="H21" s="29"/>
      <c r="I21" s="29"/>
      <c r="J21" s="29" t="str">
        <f t="shared" si="0"/>
        <v/>
      </c>
      <c r="K21" s="41"/>
      <c r="L21" s="41"/>
    </row>
    <row r="22" s="15" customFormat="1" ht="15" customHeight="1" spans="1:12">
      <c r="A22" s="25"/>
      <c r="B22" s="26"/>
      <c r="C22" s="27"/>
      <c r="D22" s="26"/>
      <c r="E22" s="29"/>
      <c r="F22" s="29"/>
      <c r="G22" s="29"/>
      <c r="H22" s="29"/>
      <c r="I22" s="29"/>
      <c r="J22" s="29" t="str">
        <f t="shared" si="0"/>
        <v/>
      </c>
      <c r="K22" s="41"/>
      <c r="L22" s="41"/>
    </row>
    <row r="23" s="15" customFormat="1" ht="15" customHeight="1" spans="1:12">
      <c r="A23" s="25"/>
      <c r="B23" s="26"/>
      <c r="C23" s="27"/>
      <c r="D23" s="26"/>
      <c r="E23" s="29"/>
      <c r="F23" s="29"/>
      <c r="G23" s="29"/>
      <c r="H23" s="29"/>
      <c r="I23" s="29"/>
      <c r="J23" s="29" t="str">
        <f t="shared" si="0"/>
        <v/>
      </c>
      <c r="K23" s="41"/>
      <c r="L23" s="41"/>
    </row>
    <row r="24" s="15" customFormat="1" ht="15" customHeight="1" spans="1:12">
      <c r="A24" s="25"/>
      <c r="B24" s="26"/>
      <c r="C24" s="27"/>
      <c r="D24" s="26"/>
      <c r="E24" s="29"/>
      <c r="F24" s="29"/>
      <c r="G24" s="29"/>
      <c r="H24" s="29"/>
      <c r="I24" s="29"/>
      <c r="J24" s="29" t="str">
        <f t="shared" si="0"/>
        <v/>
      </c>
      <c r="K24" s="41"/>
      <c r="L24" s="41"/>
    </row>
    <row r="25" s="15" customFormat="1" ht="15" customHeight="1" spans="1:12">
      <c r="A25" s="25"/>
      <c r="B25" s="26"/>
      <c r="C25" s="27"/>
      <c r="D25" s="26"/>
      <c r="E25" s="29"/>
      <c r="F25" s="29"/>
      <c r="G25" s="29"/>
      <c r="H25" s="29"/>
      <c r="I25" s="29"/>
      <c r="J25" s="29" t="str">
        <f t="shared" si="0"/>
        <v/>
      </c>
      <c r="K25" s="41"/>
      <c r="L25" s="41"/>
    </row>
    <row r="26" s="15" customFormat="1" ht="15" customHeight="1" spans="1:12">
      <c r="A26" s="25"/>
      <c r="B26" s="26"/>
      <c r="C26" s="27"/>
      <c r="D26" s="26"/>
      <c r="E26" s="29"/>
      <c r="F26" s="29"/>
      <c r="G26" s="29"/>
      <c r="H26" s="29"/>
      <c r="I26" s="29"/>
      <c r="J26" s="29" t="str">
        <f t="shared" si="0"/>
        <v/>
      </c>
      <c r="K26" s="41"/>
      <c r="L26" s="41"/>
    </row>
    <row r="27" s="15" customFormat="1" ht="15" customHeight="1" spans="1:12">
      <c r="A27" s="25"/>
      <c r="B27" s="26"/>
      <c r="C27" s="27"/>
      <c r="D27" s="26"/>
      <c r="E27" s="29"/>
      <c r="F27" s="29"/>
      <c r="G27" s="29"/>
      <c r="H27" s="29"/>
      <c r="I27" s="29"/>
      <c r="J27" s="29" t="str">
        <f t="shared" si="0"/>
        <v/>
      </c>
      <c r="K27" s="41"/>
      <c r="L27" s="41"/>
    </row>
    <row r="28" s="15" customFormat="1" ht="15" customHeight="1" spans="1:12">
      <c r="A28" s="25"/>
      <c r="B28" s="26"/>
      <c r="C28" s="27"/>
      <c r="D28" s="26"/>
      <c r="E28" s="29"/>
      <c r="F28" s="29"/>
      <c r="G28" s="29"/>
      <c r="H28" s="29"/>
      <c r="I28" s="29"/>
      <c r="J28" s="29" t="str">
        <f t="shared" si="0"/>
        <v/>
      </c>
      <c r="K28" s="41"/>
      <c r="L28" s="41"/>
    </row>
    <row r="29" s="15" customFormat="1" ht="15" customHeight="1" spans="1:12">
      <c r="A29" s="25"/>
      <c r="B29" s="26"/>
      <c r="C29" s="27"/>
      <c r="D29" s="26"/>
      <c r="E29" s="29"/>
      <c r="F29" s="29"/>
      <c r="G29" s="29"/>
      <c r="H29" s="29"/>
      <c r="I29" s="29"/>
      <c r="J29" s="29" t="str">
        <f t="shared" si="0"/>
        <v/>
      </c>
      <c r="K29" s="41"/>
      <c r="L29" s="41"/>
    </row>
    <row r="30" s="15" customFormat="1" ht="15" customHeight="1" spans="1:12">
      <c r="A30" s="25"/>
      <c r="B30" s="26"/>
      <c r="C30" s="27"/>
      <c r="D30" s="26"/>
      <c r="E30" s="29"/>
      <c r="F30" s="29"/>
      <c r="G30" s="29"/>
      <c r="H30" s="29"/>
      <c r="I30" s="29"/>
      <c r="J30" s="29" t="str">
        <f t="shared" si="0"/>
        <v/>
      </c>
      <c r="K30" s="41"/>
      <c r="L30" s="41"/>
    </row>
    <row r="31" s="14" customFormat="1" ht="15" customHeight="1" spans="1:12">
      <c r="A31" s="22" t="s">
        <v>1513</v>
      </c>
      <c r="B31" s="22"/>
      <c r="C31" s="34"/>
      <c r="D31" s="58"/>
      <c r="E31" s="37"/>
      <c r="F31" s="37"/>
      <c r="G31" s="37">
        <f>SUM(G8:G30)</f>
        <v>0</v>
      </c>
      <c r="H31" s="37">
        <f>SUM(H8:H30)</f>
        <v>0</v>
      </c>
      <c r="I31" s="37">
        <f>SUM(I8:I30)</f>
        <v>0</v>
      </c>
      <c r="J31" s="29" t="str">
        <f t="shared" si="0"/>
        <v/>
      </c>
      <c r="K31" s="42"/>
      <c r="L31" s="42"/>
    </row>
  </sheetData>
  <mergeCells count="13">
    <mergeCell ref="A2:K2"/>
    <mergeCell ref="A3:K3"/>
    <mergeCell ref="E6:G6"/>
    <mergeCell ref="A31:B31"/>
    <mergeCell ref="A6:A7"/>
    <mergeCell ref="B6:B7"/>
    <mergeCell ref="C6:C7"/>
    <mergeCell ref="D6:D7"/>
    <mergeCell ref="H6:H7"/>
    <mergeCell ref="I6:I7"/>
    <mergeCell ref="J6:J7"/>
    <mergeCell ref="K6:K7"/>
    <mergeCell ref="L6:L7"/>
  </mergeCells>
  <hyperlinks>
    <hyperlink ref="A1" location="索引目录!I22" display="返回索引页"/>
    <hyperlink ref="B1" location="'非流动负债汇总 '!B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1">
    <pageSetUpPr fitToPage="1"/>
  </sheetPr>
  <dimension ref="A1:J31"/>
  <sheetViews>
    <sheetView view="pageBreakPreview" zoomScale="80" zoomScaleNormal="90" workbookViewId="0">
      <pane ySplit="6" topLeftCell="A7" activePane="bottomLeft" state="frozen"/>
      <selection/>
      <selection pane="bottomLeft" activeCell="J6" sqref="J6"/>
    </sheetView>
  </sheetViews>
  <sheetFormatPr defaultColWidth="9" defaultRowHeight="15.75" customHeight="1"/>
  <cols>
    <col min="1" max="1" width="7.625" style="15" customWidth="1"/>
    <col min="2" max="2" width="29" style="15" customWidth="1"/>
    <col min="3" max="3" width="12.5" style="15" customWidth="1"/>
    <col min="4" max="4" width="22.25" style="15" customWidth="1"/>
    <col min="5" max="5" width="16.5" style="15" hidden="1" customWidth="1" outlineLevel="1"/>
    <col min="6" max="6" width="18.625" style="15" customWidth="1" collapsed="1"/>
    <col min="7" max="7" width="18.625" style="15" customWidth="1"/>
    <col min="8" max="8" width="11.75" style="15" customWidth="1"/>
    <col min="9" max="9" width="11.5" style="15" customWidth="1"/>
    <col min="10" max="10" width="11.375" style="15" customWidth="1"/>
    <col min="11" max="16384" width="9" style="15"/>
  </cols>
  <sheetData>
    <row r="1" s="11" customFormat="1" ht="12.4" customHeight="1" spans="1:9">
      <c r="A1" s="17" t="s">
        <v>271</v>
      </c>
      <c r="B1" s="17" t="s">
        <v>272</v>
      </c>
      <c r="C1" s="18"/>
      <c r="D1" s="18"/>
      <c r="E1" s="18"/>
      <c r="F1" s="18"/>
      <c r="G1" s="18"/>
      <c r="H1" s="18"/>
      <c r="I1" s="18"/>
    </row>
    <row r="2" s="12" customFormat="1" ht="30" customHeight="1" spans="1:9">
      <c r="A2" s="19" t="s">
        <v>1576</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9">
      <c r="A4" s="20"/>
      <c r="B4" s="20"/>
      <c r="C4" s="20"/>
      <c r="D4" s="20"/>
      <c r="E4" s="20"/>
      <c r="F4" s="20"/>
      <c r="G4" s="20"/>
      <c r="H4" s="20"/>
      <c r="I4" s="39" t="s">
        <v>1577</v>
      </c>
    </row>
    <row r="5" ht="15" customHeight="1" spans="1:9">
      <c r="A5" s="21" t="str">
        <f>封面!D7&amp;封面!F7</f>
        <v>产权持有单位：北京巴布科克·威尔科克斯有限公司</v>
      </c>
      <c r="I5" s="39" t="s">
        <v>327</v>
      </c>
    </row>
    <row r="6" s="13" customFormat="1" ht="25.15" customHeight="1" spans="1:10">
      <c r="A6" s="22" t="s">
        <v>328</v>
      </c>
      <c r="B6" s="22" t="s">
        <v>398</v>
      </c>
      <c r="C6" s="22" t="s">
        <v>411</v>
      </c>
      <c r="D6" s="22" t="s">
        <v>1578</v>
      </c>
      <c r="E6" s="22" t="s">
        <v>333</v>
      </c>
      <c r="F6" s="56" t="s">
        <v>334</v>
      </c>
      <c r="G6" s="22" t="s">
        <v>335</v>
      </c>
      <c r="H6" s="22" t="s">
        <v>337</v>
      </c>
      <c r="I6" s="22" t="s">
        <v>338</v>
      </c>
      <c r="J6" s="40" t="s">
        <v>345</v>
      </c>
    </row>
    <row r="7" ht="15" customHeight="1" spans="1:10">
      <c r="A7" s="25"/>
      <c r="B7" s="26"/>
      <c r="C7" s="27"/>
      <c r="D7" s="26"/>
      <c r="E7" s="29"/>
      <c r="F7" s="29"/>
      <c r="G7" s="41"/>
      <c r="H7" s="41" t="str">
        <f>IF(OR(F7=0,G7=0),"",(G7-F7)/ABS(F7)*100)</f>
        <v/>
      </c>
      <c r="I7" s="41"/>
      <c r="J7" s="40"/>
    </row>
    <row r="8" ht="15" customHeight="1" spans="1:10">
      <c r="A8" s="25"/>
      <c r="B8" s="26"/>
      <c r="C8" s="27"/>
      <c r="D8" s="26"/>
      <c r="E8" s="29"/>
      <c r="F8" s="29"/>
      <c r="G8" s="29"/>
      <c r="H8" s="41" t="str">
        <f t="shared" ref="H8:H31" si="0">IF(OR(F8=0,G8=0),"",(G8-F8)/ABS(F8)*100)</f>
        <v/>
      </c>
      <c r="I8" s="41"/>
      <c r="J8" s="41"/>
    </row>
    <row r="9" ht="15" customHeight="1" spans="1:10">
      <c r="A9" s="25"/>
      <c r="B9" s="26"/>
      <c r="C9" s="27"/>
      <c r="D9" s="26"/>
      <c r="E9" s="29"/>
      <c r="F9" s="29"/>
      <c r="G9" s="29"/>
      <c r="H9" s="41" t="str">
        <f t="shared" si="0"/>
        <v/>
      </c>
      <c r="I9" s="41"/>
      <c r="J9" s="41"/>
    </row>
    <row r="10" ht="15" customHeight="1" spans="1:10">
      <c r="A10" s="25"/>
      <c r="B10" s="26"/>
      <c r="C10" s="27"/>
      <c r="D10" s="26"/>
      <c r="E10" s="29"/>
      <c r="F10" s="29"/>
      <c r="G10" s="29"/>
      <c r="H10" s="41" t="str">
        <f t="shared" si="0"/>
        <v/>
      </c>
      <c r="I10" s="41"/>
      <c r="J10" s="41"/>
    </row>
    <row r="11" ht="15" customHeight="1" spans="1:10">
      <c r="A11" s="25"/>
      <c r="B11" s="26"/>
      <c r="C11" s="27"/>
      <c r="D11" s="26"/>
      <c r="E11" s="29"/>
      <c r="F11" s="29"/>
      <c r="G11" s="29"/>
      <c r="H11" s="41" t="str">
        <f t="shared" si="0"/>
        <v/>
      </c>
      <c r="I11" s="41"/>
      <c r="J11" s="41"/>
    </row>
    <row r="12" ht="15" customHeight="1" spans="1:10">
      <c r="A12" s="25"/>
      <c r="B12" s="26"/>
      <c r="C12" s="27"/>
      <c r="D12" s="26"/>
      <c r="E12" s="29"/>
      <c r="F12" s="29"/>
      <c r="G12" s="29"/>
      <c r="H12" s="41" t="str">
        <f t="shared" si="0"/>
        <v/>
      </c>
      <c r="I12" s="41"/>
      <c r="J12" s="41"/>
    </row>
    <row r="13" ht="15" customHeight="1" spans="1:10">
      <c r="A13" s="25"/>
      <c r="B13" s="26"/>
      <c r="C13" s="27"/>
      <c r="D13" s="26"/>
      <c r="E13" s="29"/>
      <c r="F13" s="29"/>
      <c r="G13" s="29"/>
      <c r="H13" s="41" t="str">
        <f t="shared" si="0"/>
        <v/>
      </c>
      <c r="I13" s="41"/>
      <c r="J13" s="41"/>
    </row>
    <row r="14" ht="15" customHeight="1" spans="1:10">
      <c r="A14" s="25"/>
      <c r="B14" s="26"/>
      <c r="C14" s="27"/>
      <c r="D14" s="26"/>
      <c r="E14" s="29"/>
      <c r="F14" s="29"/>
      <c r="G14" s="29"/>
      <c r="H14" s="41" t="str">
        <f t="shared" si="0"/>
        <v/>
      </c>
      <c r="I14" s="41"/>
      <c r="J14" s="41"/>
    </row>
    <row r="15" ht="15" customHeight="1" spans="1:10">
      <c r="A15" s="25"/>
      <c r="B15" s="26"/>
      <c r="C15" s="27"/>
      <c r="D15" s="26"/>
      <c r="E15" s="29"/>
      <c r="F15" s="29"/>
      <c r="G15" s="29"/>
      <c r="H15" s="41" t="str">
        <f t="shared" si="0"/>
        <v/>
      </c>
      <c r="I15" s="41"/>
      <c r="J15" s="41"/>
    </row>
    <row r="16" ht="15" customHeight="1" spans="1:10">
      <c r="A16" s="25"/>
      <c r="B16" s="26"/>
      <c r="C16" s="27"/>
      <c r="D16" s="26"/>
      <c r="E16" s="29"/>
      <c r="F16" s="29"/>
      <c r="G16" s="29"/>
      <c r="H16" s="41" t="str">
        <f t="shared" si="0"/>
        <v/>
      </c>
      <c r="I16" s="41"/>
      <c r="J16" s="41"/>
    </row>
    <row r="17" ht="15" customHeight="1" spans="1:10">
      <c r="A17" s="25"/>
      <c r="B17" s="26"/>
      <c r="C17" s="27"/>
      <c r="D17" s="26"/>
      <c r="E17" s="29"/>
      <c r="F17" s="29"/>
      <c r="G17" s="29"/>
      <c r="H17" s="41" t="str">
        <f t="shared" si="0"/>
        <v/>
      </c>
      <c r="I17" s="41"/>
      <c r="J17" s="41"/>
    </row>
    <row r="18" ht="15" customHeight="1" spans="1:10">
      <c r="A18" s="25"/>
      <c r="B18" s="26"/>
      <c r="C18" s="27"/>
      <c r="D18" s="26"/>
      <c r="E18" s="29"/>
      <c r="F18" s="29"/>
      <c r="G18" s="29"/>
      <c r="H18" s="41" t="str">
        <f t="shared" si="0"/>
        <v/>
      </c>
      <c r="I18" s="41"/>
      <c r="J18" s="41"/>
    </row>
    <row r="19" ht="15" customHeight="1" spans="1:10">
      <c r="A19" s="25"/>
      <c r="B19" s="26"/>
      <c r="C19" s="27"/>
      <c r="D19" s="26"/>
      <c r="E19" s="29"/>
      <c r="F19" s="29"/>
      <c r="G19" s="29"/>
      <c r="H19" s="41" t="str">
        <f t="shared" si="0"/>
        <v/>
      </c>
      <c r="I19" s="41"/>
      <c r="J19" s="41"/>
    </row>
    <row r="20" ht="15" customHeight="1" spans="1:10">
      <c r="A20" s="25"/>
      <c r="B20" s="26"/>
      <c r="C20" s="27"/>
      <c r="D20" s="26"/>
      <c r="E20" s="29"/>
      <c r="F20" s="29"/>
      <c r="G20" s="29"/>
      <c r="H20" s="41" t="str">
        <f t="shared" si="0"/>
        <v/>
      </c>
      <c r="I20" s="41"/>
      <c r="J20" s="41"/>
    </row>
    <row r="21" ht="15" customHeight="1" spans="1:10">
      <c r="A21" s="25"/>
      <c r="B21" s="26"/>
      <c r="C21" s="27"/>
      <c r="D21" s="26"/>
      <c r="E21" s="29"/>
      <c r="F21" s="29"/>
      <c r="G21" s="29"/>
      <c r="H21" s="41" t="str">
        <f t="shared" si="0"/>
        <v/>
      </c>
      <c r="I21" s="41"/>
      <c r="J21" s="41"/>
    </row>
    <row r="22" ht="15" customHeight="1" spans="1:10">
      <c r="A22" s="25"/>
      <c r="B22" s="26"/>
      <c r="C22" s="27"/>
      <c r="D22" s="26"/>
      <c r="E22" s="29"/>
      <c r="F22" s="29"/>
      <c r="G22" s="29"/>
      <c r="H22" s="41" t="str">
        <f t="shared" si="0"/>
        <v/>
      </c>
      <c r="I22" s="41"/>
      <c r="J22" s="41"/>
    </row>
    <row r="23" ht="15" customHeight="1" spans="1:10">
      <c r="A23" s="25"/>
      <c r="B23" s="26"/>
      <c r="C23" s="27"/>
      <c r="D23" s="26"/>
      <c r="E23" s="29"/>
      <c r="F23" s="29"/>
      <c r="G23" s="29"/>
      <c r="H23" s="41" t="str">
        <f t="shared" si="0"/>
        <v/>
      </c>
      <c r="I23" s="41"/>
      <c r="J23" s="41"/>
    </row>
    <row r="24" ht="15" customHeight="1" spans="1:10">
      <c r="A24" s="25"/>
      <c r="B24" s="26"/>
      <c r="C24" s="27"/>
      <c r="D24" s="26"/>
      <c r="E24" s="29"/>
      <c r="F24" s="29"/>
      <c r="G24" s="29"/>
      <c r="H24" s="41" t="str">
        <f t="shared" si="0"/>
        <v/>
      </c>
      <c r="I24" s="41"/>
      <c r="J24" s="41"/>
    </row>
    <row r="25" ht="15" customHeight="1" spans="1:10">
      <c r="A25" s="25"/>
      <c r="B25" s="26"/>
      <c r="C25" s="27"/>
      <c r="D25" s="26"/>
      <c r="E25" s="29"/>
      <c r="F25" s="29"/>
      <c r="G25" s="29"/>
      <c r="H25" s="41" t="str">
        <f t="shared" si="0"/>
        <v/>
      </c>
      <c r="I25" s="41"/>
      <c r="J25" s="41"/>
    </row>
    <row r="26" ht="15" customHeight="1" spans="1:10">
      <c r="A26" s="25"/>
      <c r="B26" s="26"/>
      <c r="C26" s="27"/>
      <c r="D26" s="26"/>
      <c r="E26" s="29"/>
      <c r="F26" s="29"/>
      <c r="G26" s="29"/>
      <c r="H26" s="41" t="str">
        <f t="shared" si="0"/>
        <v/>
      </c>
      <c r="I26" s="41"/>
      <c r="J26" s="41"/>
    </row>
    <row r="27" ht="15" customHeight="1" spans="1:10">
      <c r="A27" s="25"/>
      <c r="B27" s="26"/>
      <c r="C27" s="27"/>
      <c r="D27" s="26"/>
      <c r="E27" s="29"/>
      <c r="F27" s="29"/>
      <c r="G27" s="29"/>
      <c r="H27" s="41" t="str">
        <f t="shared" si="0"/>
        <v/>
      </c>
      <c r="I27" s="41"/>
      <c r="J27" s="41"/>
    </row>
    <row r="28" ht="15" customHeight="1" spans="1:10">
      <c r="A28" s="25"/>
      <c r="B28" s="26"/>
      <c r="C28" s="27"/>
      <c r="D28" s="26"/>
      <c r="E28" s="29"/>
      <c r="F28" s="29"/>
      <c r="G28" s="29"/>
      <c r="H28" s="41" t="str">
        <f t="shared" si="0"/>
        <v/>
      </c>
      <c r="I28" s="41"/>
      <c r="J28" s="41"/>
    </row>
    <row r="29" ht="15" customHeight="1" spans="1:10">
      <c r="A29" s="25"/>
      <c r="B29" s="26"/>
      <c r="C29" s="27"/>
      <c r="D29" s="26"/>
      <c r="E29" s="29"/>
      <c r="F29" s="29"/>
      <c r="G29" s="29"/>
      <c r="H29" s="41" t="str">
        <f t="shared" si="0"/>
        <v/>
      </c>
      <c r="I29" s="41"/>
      <c r="J29" s="41"/>
    </row>
    <row r="30" ht="15" customHeight="1" spans="1:10">
      <c r="A30" s="25"/>
      <c r="B30" s="26"/>
      <c r="C30" s="27"/>
      <c r="D30" s="26"/>
      <c r="E30" s="29"/>
      <c r="F30" s="29"/>
      <c r="G30" s="29"/>
      <c r="H30" s="41" t="str">
        <f t="shared" si="0"/>
        <v/>
      </c>
      <c r="I30" s="41"/>
      <c r="J30" s="41"/>
    </row>
    <row r="31" s="14" customFormat="1" ht="15" customHeight="1" spans="1:10">
      <c r="A31" s="22" t="s">
        <v>1513</v>
      </c>
      <c r="B31" s="22"/>
      <c r="C31" s="34"/>
      <c r="D31" s="22"/>
      <c r="E31" s="37">
        <f>SUM(E7:E30)</f>
        <v>0</v>
      </c>
      <c r="F31" s="37">
        <f>SUM(F7:F30)</f>
        <v>0</v>
      </c>
      <c r="G31" s="37">
        <f>SUM(G7:G30)</f>
        <v>0</v>
      </c>
      <c r="H31" s="41" t="str">
        <f t="shared" si="0"/>
        <v/>
      </c>
      <c r="I31" s="42"/>
      <c r="J31" s="42"/>
    </row>
  </sheetData>
  <mergeCells count="3">
    <mergeCell ref="A2:I2"/>
    <mergeCell ref="A3:I3"/>
    <mergeCell ref="A31:B31"/>
  </mergeCells>
  <hyperlinks>
    <hyperlink ref="A1" location="索引目录!I24" display="返回索引页"/>
    <hyperlink ref="B1" location="'非流动负债汇总 '!B10"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2">
    <pageSetUpPr fitToPage="1"/>
  </sheetPr>
  <dimension ref="A1:K31"/>
  <sheetViews>
    <sheetView showGridLines="0" view="pageBreakPreview" zoomScale="80" zoomScaleNormal="90" workbookViewId="0">
      <pane ySplit="6" topLeftCell="A7" activePane="bottomLeft" state="frozen"/>
      <selection/>
      <selection pane="bottomLeft" activeCell="J9" sqref="J9"/>
    </sheetView>
  </sheetViews>
  <sheetFormatPr defaultColWidth="9" defaultRowHeight="15.75" customHeight="1"/>
  <cols>
    <col min="1" max="1" width="7.625" style="15" customWidth="1"/>
    <col min="2" max="2" width="28.125" style="15" customWidth="1"/>
    <col min="3" max="3" width="22.25" style="15" customWidth="1"/>
    <col min="4" max="4" width="14.25" style="15" customWidth="1"/>
    <col min="5" max="5" width="14.25" style="15" hidden="1" customWidth="1" outlineLevel="1"/>
    <col min="6" max="6" width="16.625" style="15" customWidth="1" collapsed="1"/>
    <col min="7" max="7" width="16.625" style="15" customWidth="1"/>
    <col min="8" max="8" width="12.75" style="15" customWidth="1"/>
    <col min="9" max="9" width="12.625" style="15" customWidth="1"/>
    <col min="10" max="10" width="11.375" style="15" customWidth="1"/>
    <col min="11" max="11" width="20.5" style="15" customWidth="1"/>
    <col min="12" max="16384" width="9" style="15"/>
  </cols>
  <sheetData>
    <row r="1" s="11" customFormat="1" ht="12.4" customHeight="1" spans="1:9">
      <c r="A1" s="16" t="s">
        <v>324</v>
      </c>
      <c r="B1" s="17" t="s">
        <v>272</v>
      </c>
      <c r="C1" s="16"/>
      <c r="D1" s="18"/>
      <c r="E1" s="18"/>
      <c r="F1" s="18"/>
      <c r="G1" s="18"/>
      <c r="H1" s="18"/>
      <c r="I1" s="18"/>
    </row>
    <row r="2" s="12" customFormat="1" ht="30" customHeight="1" spans="1:9">
      <c r="A2" s="19" t="s">
        <v>1579</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1">
      <c r="A4" s="20"/>
      <c r="B4" s="20"/>
      <c r="C4" s="20"/>
      <c r="D4" s="20"/>
      <c r="E4" s="20"/>
      <c r="F4" s="20"/>
      <c r="G4" s="20"/>
      <c r="H4" s="20"/>
      <c r="I4" s="39" t="s">
        <v>1580</v>
      </c>
      <c r="J4" s="53" t="s">
        <v>342</v>
      </c>
      <c r="K4" s="54"/>
    </row>
    <row r="5" ht="15" customHeight="1" spans="1:11">
      <c r="A5" s="21" t="str">
        <f>封面!D7&amp;封面!F7</f>
        <v>产权持有单位：北京巴布科克·威尔科克斯有限公司</v>
      </c>
      <c r="I5" s="39" t="s">
        <v>327</v>
      </c>
      <c r="J5" s="55"/>
      <c r="K5" s="55"/>
    </row>
    <row r="6" s="13" customFormat="1" ht="25.15" customHeight="1" spans="1:11">
      <c r="A6" s="22" t="s">
        <v>328</v>
      </c>
      <c r="B6" s="22" t="s">
        <v>1538</v>
      </c>
      <c r="C6" s="22" t="s">
        <v>1581</v>
      </c>
      <c r="D6" s="22" t="s">
        <v>411</v>
      </c>
      <c r="E6" s="23" t="s">
        <v>333</v>
      </c>
      <c r="F6" s="24" t="s">
        <v>334</v>
      </c>
      <c r="G6" s="22" t="s">
        <v>335</v>
      </c>
      <c r="H6" s="22" t="s">
        <v>337</v>
      </c>
      <c r="I6" s="22" t="s">
        <v>1561</v>
      </c>
      <c r="J6" s="40" t="s">
        <v>345</v>
      </c>
      <c r="K6" s="40" t="s">
        <v>1582</v>
      </c>
    </row>
    <row r="7" ht="15" customHeight="1" spans="1:11">
      <c r="A7" s="25"/>
      <c r="B7" s="26"/>
      <c r="C7" s="26"/>
      <c r="D7" s="27"/>
      <c r="E7" s="28"/>
      <c r="F7" s="29"/>
      <c r="G7" s="29"/>
      <c r="H7" s="29" t="str">
        <f>IF(OR(F7=0,G7=0),"",(G7-F7)/ABS(F7)*100)</f>
        <v/>
      </c>
      <c r="I7" s="41"/>
      <c r="J7" s="41"/>
      <c r="K7" s="41"/>
    </row>
    <row r="8" ht="15" customHeight="1" spans="1:11">
      <c r="A8" s="25"/>
      <c r="B8" s="26"/>
      <c r="C8" s="26"/>
      <c r="D8" s="27"/>
      <c r="E8" s="28"/>
      <c r="F8" s="29"/>
      <c r="G8" s="29"/>
      <c r="H8" s="29" t="str">
        <f t="shared" ref="H8:H31" si="0">IF(OR(F8=0,G8=0),"",(G8-F8)/ABS(F8)*100)</f>
        <v/>
      </c>
      <c r="I8" s="41"/>
      <c r="J8" s="41"/>
      <c r="K8" s="41"/>
    </row>
    <row r="9" ht="15" customHeight="1" spans="1:11">
      <c r="A9" s="25"/>
      <c r="B9" s="26"/>
      <c r="C9" s="26"/>
      <c r="D9" s="27"/>
      <c r="E9" s="28"/>
      <c r="F9" s="29"/>
      <c r="G9" s="29"/>
      <c r="H9" s="29" t="str">
        <f t="shared" si="0"/>
        <v/>
      </c>
      <c r="I9" s="41"/>
      <c r="J9" s="41"/>
      <c r="K9" s="41"/>
    </row>
    <row r="10" ht="15" customHeight="1" spans="1:11">
      <c r="A10" s="25"/>
      <c r="B10" s="26"/>
      <c r="C10" s="26"/>
      <c r="D10" s="27"/>
      <c r="E10" s="28"/>
      <c r="F10" s="31"/>
      <c r="G10" s="29"/>
      <c r="H10" s="29" t="str">
        <f t="shared" si="0"/>
        <v/>
      </c>
      <c r="I10" s="41"/>
      <c r="J10" s="41"/>
      <c r="K10" s="41"/>
    </row>
    <row r="11" ht="15" customHeight="1" spans="1:11">
      <c r="A11" s="25"/>
      <c r="B11" s="26"/>
      <c r="C11" s="26"/>
      <c r="D11" s="27"/>
      <c r="E11" s="28"/>
      <c r="F11" s="31"/>
      <c r="G11" s="29"/>
      <c r="H11" s="29" t="str">
        <f t="shared" si="0"/>
        <v/>
      </c>
      <c r="I11" s="41"/>
      <c r="J11" s="41"/>
      <c r="K11" s="41"/>
    </row>
    <row r="12" ht="15" customHeight="1" spans="1:11">
      <c r="A12" s="25"/>
      <c r="B12" s="26"/>
      <c r="C12" s="26"/>
      <c r="D12" s="27"/>
      <c r="E12" s="28"/>
      <c r="F12" s="31"/>
      <c r="G12" s="29"/>
      <c r="H12" s="29" t="str">
        <f t="shared" si="0"/>
        <v/>
      </c>
      <c r="I12" s="41"/>
      <c r="J12" s="41"/>
      <c r="K12" s="41"/>
    </row>
    <row r="13" ht="15" customHeight="1" spans="1:11">
      <c r="A13" s="25"/>
      <c r="B13" s="26"/>
      <c r="C13" s="26"/>
      <c r="D13" s="27"/>
      <c r="E13" s="28"/>
      <c r="F13" s="31"/>
      <c r="G13" s="29"/>
      <c r="H13" s="29" t="str">
        <f t="shared" si="0"/>
        <v/>
      </c>
      <c r="I13" s="41"/>
      <c r="J13" s="41"/>
      <c r="K13" s="41"/>
    </row>
    <row r="14" ht="15" customHeight="1" spans="1:11">
      <c r="A14" s="25"/>
      <c r="B14" s="26"/>
      <c r="C14" s="26"/>
      <c r="D14" s="27"/>
      <c r="E14" s="28"/>
      <c r="F14" s="31"/>
      <c r="G14" s="29"/>
      <c r="H14" s="29" t="str">
        <f t="shared" si="0"/>
        <v/>
      </c>
      <c r="I14" s="41"/>
      <c r="J14" s="41"/>
      <c r="K14" s="41"/>
    </row>
    <row r="15" ht="15" customHeight="1" spans="1:11">
      <c r="A15" s="25"/>
      <c r="B15" s="26"/>
      <c r="C15" s="26"/>
      <c r="D15" s="27"/>
      <c r="E15" s="28"/>
      <c r="F15" s="31"/>
      <c r="G15" s="29"/>
      <c r="H15" s="29" t="str">
        <f t="shared" si="0"/>
        <v/>
      </c>
      <c r="I15" s="41"/>
      <c r="J15" s="41"/>
      <c r="K15" s="41"/>
    </row>
    <row r="16" ht="15" customHeight="1" spans="1:11">
      <c r="A16" s="25"/>
      <c r="B16" s="26"/>
      <c r="C16" s="26"/>
      <c r="D16" s="27"/>
      <c r="E16" s="28"/>
      <c r="F16" s="31"/>
      <c r="G16" s="29"/>
      <c r="H16" s="29" t="str">
        <f t="shared" si="0"/>
        <v/>
      </c>
      <c r="I16" s="41"/>
      <c r="J16" s="41"/>
      <c r="K16" s="41"/>
    </row>
    <row r="17" ht="15" customHeight="1" spans="1:11">
      <c r="A17" s="25"/>
      <c r="B17" s="26"/>
      <c r="C17" s="26"/>
      <c r="D17" s="27"/>
      <c r="E17" s="28"/>
      <c r="F17" s="31"/>
      <c r="G17" s="29"/>
      <c r="H17" s="29" t="str">
        <f t="shared" si="0"/>
        <v/>
      </c>
      <c r="I17" s="41"/>
      <c r="J17" s="41"/>
      <c r="K17" s="41"/>
    </row>
    <row r="18" ht="15" customHeight="1" spans="1:11">
      <c r="A18" s="25"/>
      <c r="B18" s="26"/>
      <c r="C18" s="26"/>
      <c r="D18" s="27"/>
      <c r="E18" s="28"/>
      <c r="F18" s="31"/>
      <c r="G18" s="29"/>
      <c r="H18" s="29" t="str">
        <f t="shared" si="0"/>
        <v/>
      </c>
      <c r="I18" s="41"/>
      <c r="J18" s="41"/>
      <c r="K18" s="41"/>
    </row>
    <row r="19" ht="15" customHeight="1" spans="1:11">
      <c r="A19" s="25"/>
      <c r="B19" s="26"/>
      <c r="C19" s="26"/>
      <c r="D19" s="27"/>
      <c r="E19" s="28"/>
      <c r="F19" s="31"/>
      <c r="G19" s="29"/>
      <c r="H19" s="29" t="str">
        <f t="shared" si="0"/>
        <v/>
      </c>
      <c r="I19" s="41"/>
      <c r="J19" s="41"/>
      <c r="K19" s="41"/>
    </row>
    <row r="20" ht="15" customHeight="1" spans="1:11">
      <c r="A20" s="25"/>
      <c r="B20" s="26"/>
      <c r="C20" s="26"/>
      <c r="D20" s="27"/>
      <c r="E20" s="28"/>
      <c r="F20" s="31"/>
      <c r="G20" s="29"/>
      <c r="H20" s="29" t="str">
        <f t="shared" si="0"/>
        <v/>
      </c>
      <c r="I20" s="41"/>
      <c r="J20" s="41"/>
      <c r="K20" s="41"/>
    </row>
    <row r="21" ht="15" customHeight="1" spans="1:11">
      <c r="A21" s="25"/>
      <c r="B21" s="26"/>
      <c r="C21" s="26"/>
      <c r="D21" s="27"/>
      <c r="E21" s="28"/>
      <c r="F21" s="31"/>
      <c r="G21" s="29"/>
      <c r="H21" s="29" t="str">
        <f t="shared" si="0"/>
        <v/>
      </c>
      <c r="I21" s="41"/>
      <c r="J21" s="41"/>
      <c r="K21" s="41"/>
    </row>
    <row r="22" ht="15" customHeight="1" spans="1:11">
      <c r="A22" s="25"/>
      <c r="B22" s="26"/>
      <c r="C22" s="26"/>
      <c r="D22" s="27"/>
      <c r="E22" s="28"/>
      <c r="F22" s="31"/>
      <c r="G22" s="29"/>
      <c r="H22" s="29" t="str">
        <f t="shared" si="0"/>
        <v/>
      </c>
      <c r="I22" s="41"/>
      <c r="J22" s="41"/>
      <c r="K22" s="41"/>
    </row>
    <row r="23" ht="15" customHeight="1" spans="1:11">
      <c r="A23" s="25"/>
      <c r="B23" s="26"/>
      <c r="C23" s="26"/>
      <c r="D23" s="27"/>
      <c r="E23" s="28"/>
      <c r="F23" s="31"/>
      <c r="G23" s="29"/>
      <c r="H23" s="29" t="str">
        <f t="shared" si="0"/>
        <v/>
      </c>
      <c r="I23" s="41"/>
      <c r="J23" s="41"/>
      <c r="K23" s="41"/>
    </row>
    <row r="24" ht="15" customHeight="1" spans="1:11">
      <c r="A24" s="25"/>
      <c r="B24" s="26"/>
      <c r="C24" s="26"/>
      <c r="D24" s="27"/>
      <c r="E24" s="28"/>
      <c r="F24" s="31"/>
      <c r="G24" s="29"/>
      <c r="H24" s="29" t="str">
        <f t="shared" si="0"/>
        <v/>
      </c>
      <c r="I24" s="41"/>
      <c r="J24" s="41"/>
      <c r="K24" s="41"/>
    </row>
    <row r="25" ht="15" customHeight="1" spans="1:11">
      <c r="A25" s="25"/>
      <c r="B25" s="26"/>
      <c r="C25" s="26"/>
      <c r="D25" s="27"/>
      <c r="E25" s="28"/>
      <c r="F25" s="31"/>
      <c r="G25" s="29"/>
      <c r="H25" s="29" t="str">
        <f t="shared" si="0"/>
        <v/>
      </c>
      <c r="I25" s="41"/>
      <c r="J25" s="41"/>
      <c r="K25" s="41"/>
    </row>
    <row r="26" ht="15" customHeight="1" spans="1:11">
      <c r="A26" s="25"/>
      <c r="B26" s="26"/>
      <c r="C26" s="26"/>
      <c r="D26" s="27"/>
      <c r="E26" s="28"/>
      <c r="F26" s="31"/>
      <c r="G26" s="29"/>
      <c r="H26" s="29" t="str">
        <f t="shared" si="0"/>
        <v/>
      </c>
      <c r="I26" s="41"/>
      <c r="J26" s="41"/>
      <c r="K26" s="41"/>
    </row>
    <row r="27" ht="15" customHeight="1" spans="1:11">
      <c r="A27" s="25"/>
      <c r="B27" s="26"/>
      <c r="C27" s="26"/>
      <c r="D27" s="27"/>
      <c r="E27" s="28"/>
      <c r="F27" s="31"/>
      <c r="G27" s="29"/>
      <c r="H27" s="29" t="str">
        <f t="shared" si="0"/>
        <v/>
      </c>
      <c r="I27" s="41"/>
      <c r="J27" s="41"/>
      <c r="K27" s="41"/>
    </row>
    <row r="28" ht="15" customHeight="1" spans="1:11">
      <c r="A28" s="25"/>
      <c r="B28" s="26"/>
      <c r="C28" s="26"/>
      <c r="D28" s="27"/>
      <c r="E28" s="28"/>
      <c r="F28" s="31"/>
      <c r="G28" s="29"/>
      <c r="H28" s="29" t="str">
        <f t="shared" si="0"/>
        <v/>
      </c>
      <c r="I28" s="41"/>
      <c r="J28" s="41"/>
      <c r="K28" s="41"/>
    </row>
    <row r="29" ht="15" customHeight="1" spans="1:11">
      <c r="A29" s="25"/>
      <c r="B29" s="26"/>
      <c r="C29" s="26"/>
      <c r="D29" s="27"/>
      <c r="E29" s="28"/>
      <c r="F29" s="31"/>
      <c r="G29" s="29"/>
      <c r="H29" s="29" t="str">
        <f t="shared" si="0"/>
        <v/>
      </c>
      <c r="I29" s="41"/>
      <c r="J29" s="41"/>
      <c r="K29" s="41"/>
    </row>
    <row r="30" ht="15" customHeight="1" spans="1:11">
      <c r="A30" s="25"/>
      <c r="B30" s="26"/>
      <c r="C30" s="26"/>
      <c r="D30" s="27"/>
      <c r="E30" s="28"/>
      <c r="F30" s="31"/>
      <c r="G30" s="29"/>
      <c r="H30" s="29" t="str">
        <f t="shared" si="0"/>
        <v/>
      </c>
      <c r="I30" s="41"/>
      <c r="J30" s="41"/>
      <c r="K30" s="41"/>
    </row>
    <row r="31" s="14" customFormat="1" ht="15" customHeight="1" spans="1:11">
      <c r="A31" s="32" t="s">
        <v>1513</v>
      </c>
      <c r="B31" s="33"/>
      <c r="C31" s="33"/>
      <c r="D31" s="34"/>
      <c r="E31" s="35">
        <f>SUM(E7:E30)</f>
        <v>0</v>
      </c>
      <c r="F31" s="36">
        <f>SUM(F7:F30)</f>
        <v>0</v>
      </c>
      <c r="G31" s="37">
        <f>SUM(G7:G30)</f>
        <v>0</v>
      </c>
      <c r="H31" s="29" t="str">
        <f t="shared" si="0"/>
        <v/>
      </c>
      <c r="I31" s="42"/>
      <c r="J31" s="42"/>
      <c r="K31" s="42"/>
    </row>
  </sheetData>
  <mergeCells count="4">
    <mergeCell ref="A2:I2"/>
    <mergeCell ref="A3:I3"/>
    <mergeCell ref="A31:B31"/>
    <mergeCell ref="J4:K5"/>
  </mergeCells>
  <hyperlinks>
    <hyperlink ref="A1" location="索引目录!I23" display="返回索引页"/>
    <hyperlink ref="B1" location="'非流动负债汇总 '!B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793">
    <pageSetUpPr fitToPage="1"/>
  </sheetPr>
  <dimension ref="A1:I31"/>
  <sheetViews>
    <sheetView view="pageBreakPreview" zoomScale="80" zoomScaleNormal="90" workbookViewId="0">
      <pane ySplit="6" topLeftCell="A7" activePane="bottomLeft" state="frozen"/>
      <selection/>
      <selection pane="bottomLeft" activeCell="I21" sqref="I21"/>
    </sheetView>
  </sheetViews>
  <sheetFormatPr defaultColWidth="9" defaultRowHeight="15.75" customHeight="1"/>
  <cols>
    <col min="1" max="1" width="7.625" style="15" customWidth="1"/>
    <col min="2" max="2" width="36.625" style="15" customWidth="1"/>
    <col min="3" max="3" width="17" style="15" customWidth="1"/>
    <col min="4" max="4" width="19.25" style="15" hidden="1" customWidth="1" outlineLevel="1"/>
    <col min="5" max="5" width="20.625" style="15" customWidth="1" collapsed="1"/>
    <col min="6" max="6" width="20.625" style="15" customWidth="1"/>
    <col min="7" max="8" width="13.25" style="15" customWidth="1"/>
    <col min="9" max="9" width="11.375" style="15" customWidth="1"/>
    <col min="10" max="16384" width="9" style="15"/>
  </cols>
  <sheetData>
    <row r="1" s="11" customFormat="1" ht="12.4" customHeight="1" spans="1:8">
      <c r="A1" s="43" t="s">
        <v>324</v>
      </c>
      <c r="B1" s="44" t="s">
        <v>376</v>
      </c>
      <c r="C1" s="45"/>
      <c r="D1" s="45"/>
      <c r="E1" s="45"/>
      <c r="F1" s="45"/>
      <c r="G1" s="45"/>
      <c r="H1" s="45"/>
    </row>
    <row r="2" s="12" customFormat="1" ht="30" customHeight="1" spans="1:8">
      <c r="A2" s="19" t="s">
        <v>1583</v>
      </c>
      <c r="B2" s="46"/>
      <c r="C2" s="46"/>
      <c r="D2" s="46"/>
      <c r="E2" s="46"/>
      <c r="F2" s="46"/>
      <c r="G2" s="46"/>
      <c r="H2" s="46"/>
    </row>
    <row r="3" ht="15" customHeight="1" spans="1:8">
      <c r="A3" s="20" t="str">
        <f>CONCATENATE(封面!D9,封面!F9,封面!G9,封面!H9,封面!I9,封面!J9,封面!K9)</f>
        <v>评估基准日：2025年1月31日</v>
      </c>
      <c r="B3" s="20"/>
      <c r="C3" s="20"/>
      <c r="D3" s="20"/>
      <c r="E3" s="20"/>
      <c r="F3" s="20"/>
      <c r="G3" s="20"/>
      <c r="H3" s="20"/>
    </row>
    <row r="4" ht="15" customHeight="1" spans="1:8">
      <c r="A4" s="20"/>
      <c r="B4" s="20"/>
      <c r="C4" s="20"/>
      <c r="D4" s="20"/>
      <c r="E4" s="20"/>
      <c r="F4" s="20"/>
      <c r="G4" s="20"/>
      <c r="H4" s="47" t="s">
        <v>1584</v>
      </c>
    </row>
    <row r="5" ht="15" customHeight="1" spans="1:8">
      <c r="A5" s="21" t="str">
        <f>封面!D7&amp;封面!F7</f>
        <v>产权持有单位：北京巴布科克·威尔科克斯有限公司</v>
      </c>
      <c r="H5" s="39" t="s">
        <v>327</v>
      </c>
    </row>
    <row r="6" s="13" customFormat="1" ht="25.15" customHeight="1" spans="1:9">
      <c r="A6" s="22" t="s">
        <v>328</v>
      </c>
      <c r="B6" s="22" t="s">
        <v>1585</v>
      </c>
      <c r="C6" s="22" t="s">
        <v>411</v>
      </c>
      <c r="D6" s="23" t="s">
        <v>333</v>
      </c>
      <c r="E6" s="24" t="s">
        <v>334</v>
      </c>
      <c r="F6" s="22" t="s">
        <v>335</v>
      </c>
      <c r="G6" s="22" t="s">
        <v>337</v>
      </c>
      <c r="H6" s="22" t="s">
        <v>338</v>
      </c>
      <c r="I6" s="40" t="s">
        <v>345</v>
      </c>
    </row>
    <row r="7" ht="15" customHeight="1" spans="1:9">
      <c r="A7" s="25"/>
      <c r="B7" s="26"/>
      <c r="C7" s="27"/>
      <c r="D7" s="48"/>
      <c r="E7" s="49"/>
      <c r="F7" s="30"/>
      <c r="G7" s="30" t="str">
        <f>IF(OR(E7=0,F7=0),"",(F7-E7)/ABS(E7)*100)</f>
        <v/>
      </c>
      <c r="H7" s="41"/>
      <c r="I7" s="41"/>
    </row>
    <row r="8" ht="15" customHeight="1" spans="1:9">
      <c r="A8" s="25"/>
      <c r="B8" s="26"/>
      <c r="C8" s="27"/>
      <c r="D8" s="48"/>
      <c r="E8" s="49"/>
      <c r="F8" s="30"/>
      <c r="G8" s="30" t="str">
        <f t="shared" ref="G8:G31" si="0">IF(OR(E8=0,F8=0),"",(F8-E8)/ABS(E8)*100)</f>
        <v/>
      </c>
      <c r="H8" s="41"/>
      <c r="I8" s="41"/>
    </row>
    <row r="9" ht="15" customHeight="1" spans="1:9">
      <c r="A9" s="25"/>
      <c r="B9" s="26"/>
      <c r="C9" s="27"/>
      <c r="D9" s="48"/>
      <c r="E9" s="49"/>
      <c r="F9" s="30"/>
      <c r="G9" s="30" t="str">
        <f t="shared" si="0"/>
        <v/>
      </c>
      <c r="H9" s="41"/>
      <c r="I9" s="41"/>
    </row>
    <row r="10" ht="15" customHeight="1" spans="1:9">
      <c r="A10" s="25"/>
      <c r="B10" s="26"/>
      <c r="C10" s="27"/>
      <c r="D10" s="48"/>
      <c r="E10" s="49"/>
      <c r="F10" s="30"/>
      <c r="G10" s="30" t="str">
        <f t="shared" si="0"/>
        <v/>
      </c>
      <c r="H10" s="41"/>
      <c r="I10" s="41"/>
    </row>
    <row r="11" ht="15" customHeight="1" spans="1:9">
      <c r="A11" s="25"/>
      <c r="B11" s="26"/>
      <c r="C11" s="27"/>
      <c r="D11" s="48"/>
      <c r="E11" s="49"/>
      <c r="F11" s="30"/>
      <c r="G11" s="30" t="str">
        <f t="shared" si="0"/>
        <v/>
      </c>
      <c r="H11" s="41"/>
      <c r="I11" s="41"/>
    </row>
    <row r="12" ht="15" customHeight="1" spans="1:9">
      <c r="A12" s="25"/>
      <c r="B12" s="26"/>
      <c r="C12" s="27"/>
      <c r="D12" s="48"/>
      <c r="E12" s="49"/>
      <c r="F12" s="30"/>
      <c r="G12" s="30" t="str">
        <f t="shared" si="0"/>
        <v/>
      </c>
      <c r="H12" s="41"/>
      <c r="I12" s="41"/>
    </row>
    <row r="13" ht="15" customHeight="1" spans="1:9">
      <c r="A13" s="25"/>
      <c r="B13" s="26"/>
      <c r="C13" s="27"/>
      <c r="D13" s="48"/>
      <c r="E13" s="49"/>
      <c r="F13" s="30"/>
      <c r="G13" s="30" t="str">
        <f t="shared" si="0"/>
        <v/>
      </c>
      <c r="H13" s="41"/>
      <c r="I13" s="41"/>
    </row>
    <row r="14" ht="15" customHeight="1" spans="1:9">
      <c r="A14" s="25"/>
      <c r="B14" s="26"/>
      <c r="C14" s="27"/>
      <c r="D14" s="48"/>
      <c r="E14" s="49"/>
      <c r="F14" s="30"/>
      <c r="G14" s="30" t="str">
        <f t="shared" si="0"/>
        <v/>
      </c>
      <c r="H14" s="41"/>
      <c r="I14" s="41"/>
    </row>
    <row r="15" ht="15" customHeight="1" spans="1:9">
      <c r="A15" s="25"/>
      <c r="B15" s="26"/>
      <c r="C15" s="27"/>
      <c r="D15" s="48"/>
      <c r="E15" s="49"/>
      <c r="F15" s="30"/>
      <c r="G15" s="30" t="str">
        <f t="shared" si="0"/>
        <v/>
      </c>
      <c r="H15" s="41"/>
      <c r="I15" s="41"/>
    </row>
    <row r="16" ht="15" customHeight="1" spans="1:9">
      <c r="A16" s="25"/>
      <c r="B16" s="26"/>
      <c r="C16" s="27"/>
      <c r="D16" s="48"/>
      <c r="E16" s="49"/>
      <c r="F16" s="30"/>
      <c r="G16" s="30" t="str">
        <f t="shared" si="0"/>
        <v/>
      </c>
      <c r="H16" s="41"/>
      <c r="I16" s="41"/>
    </row>
    <row r="17" ht="15" customHeight="1" spans="1:9">
      <c r="A17" s="25"/>
      <c r="B17" s="26"/>
      <c r="C17" s="27"/>
      <c r="D17" s="48"/>
      <c r="E17" s="49"/>
      <c r="F17" s="30"/>
      <c r="G17" s="30" t="str">
        <f t="shared" si="0"/>
        <v/>
      </c>
      <c r="H17" s="41"/>
      <c r="I17" s="41"/>
    </row>
    <row r="18" ht="15" customHeight="1" spans="1:9">
      <c r="A18" s="25"/>
      <c r="B18" s="26"/>
      <c r="C18" s="27"/>
      <c r="D18" s="48"/>
      <c r="E18" s="49"/>
      <c r="F18" s="30"/>
      <c r="G18" s="30" t="str">
        <f t="shared" si="0"/>
        <v/>
      </c>
      <c r="H18" s="41"/>
      <c r="I18" s="41"/>
    </row>
    <row r="19" ht="15" customHeight="1" spans="1:9">
      <c r="A19" s="25"/>
      <c r="B19" s="26"/>
      <c r="C19" s="27"/>
      <c r="D19" s="48"/>
      <c r="E19" s="49"/>
      <c r="F19" s="30"/>
      <c r="G19" s="30" t="str">
        <f t="shared" si="0"/>
        <v/>
      </c>
      <c r="H19" s="41"/>
      <c r="I19" s="41"/>
    </row>
    <row r="20" ht="15" customHeight="1" spans="1:9">
      <c r="A20" s="25"/>
      <c r="B20" s="26"/>
      <c r="C20" s="27"/>
      <c r="D20" s="48"/>
      <c r="E20" s="49"/>
      <c r="F20" s="30"/>
      <c r="G20" s="30" t="str">
        <f t="shared" si="0"/>
        <v/>
      </c>
      <c r="H20" s="41"/>
      <c r="I20" s="41"/>
    </row>
    <row r="21" ht="15" customHeight="1" spans="1:9">
      <c r="A21" s="25"/>
      <c r="B21" s="26"/>
      <c r="C21" s="27"/>
      <c r="D21" s="48"/>
      <c r="E21" s="49"/>
      <c r="F21" s="30"/>
      <c r="G21" s="30" t="str">
        <f t="shared" si="0"/>
        <v/>
      </c>
      <c r="H21" s="41"/>
      <c r="I21" s="41"/>
    </row>
    <row r="22" ht="15" customHeight="1" spans="1:9">
      <c r="A22" s="25"/>
      <c r="B22" s="26"/>
      <c r="C22" s="27"/>
      <c r="D22" s="48"/>
      <c r="E22" s="49"/>
      <c r="F22" s="30"/>
      <c r="G22" s="30" t="str">
        <f t="shared" si="0"/>
        <v/>
      </c>
      <c r="H22" s="41"/>
      <c r="I22" s="41"/>
    </row>
    <row r="23" ht="15" customHeight="1" spans="1:9">
      <c r="A23" s="25"/>
      <c r="B23" s="26"/>
      <c r="C23" s="27"/>
      <c r="D23" s="48"/>
      <c r="E23" s="49"/>
      <c r="F23" s="30"/>
      <c r="G23" s="30" t="str">
        <f t="shared" si="0"/>
        <v/>
      </c>
      <c r="H23" s="41"/>
      <c r="I23" s="41"/>
    </row>
    <row r="24" ht="15" customHeight="1" spans="1:9">
      <c r="A24" s="25"/>
      <c r="B24" s="26"/>
      <c r="C24" s="27"/>
      <c r="D24" s="48"/>
      <c r="E24" s="49"/>
      <c r="F24" s="30"/>
      <c r="G24" s="30" t="str">
        <f t="shared" si="0"/>
        <v/>
      </c>
      <c r="H24" s="41"/>
      <c r="I24" s="41"/>
    </row>
    <row r="25" ht="15" customHeight="1" spans="1:9">
      <c r="A25" s="25"/>
      <c r="B25" s="26"/>
      <c r="C25" s="27"/>
      <c r="D25" s="48"/>
      <c r="E25" s="49"/>
      <c r="F25" s="30"/>
      <c r="G25" s="30" t="str">
        <f t="shared" si="0"/>
        <v/>
      </c>
      <c r="H25" s="41"/>
      <c r="I25" s="41"/>
    </row>
    <row r="26" ht="15" customHeight="1" spans="1:9">
      <c r="A26" s="25"/>
      <c r="B26" s="26"/>
      <c r="C26" s="27"/>
      <c r="D26" s="48"/>
      <c r="E26" s="49"/>
      <c r="F26" s="30"/>
      <c r="G26" s="30" t="str">
        <f t="shared" si="0"/>
        <v/>
      </c>
      <c r="H26" s="41"/>
      <c r="I26" s="41"/>
    </row>
    <row r="27" ht="15" customHeight="1" spans="1:9">
      <c r="A27" s="25"/>
      <c r="B27" s="26"/>
      <c r="C27" s="27"/>
      <c r="D27" s="48"/>
      <c r="E27" s="49"/>
      <c r="F27" s="30"/>
      <c r="G27" s="30" t="str">
        <f t="shared" si="0"/>
        <v/>
      </c>
      <c r="H27" s="41"/>
      <c r="I27" s="41"/>
    </row>
    <row r="28" ht="15" customHeight="1" spans="1:9">
      <c r="A28" s="25"/>
      <c r="B28" s="26"/>
      <c r="C28" s="27"/>
      <c r="D28" s="48"/>
      <c r="E28" s="49"/>
      <c r="F28" s="30"/>
      <c r="G28" s="30" t="str">
        <f t="shared" si="0"/>
        <v/>
      </c>
      <c r="H28" s="41"/>
      <c r="I28" s="41"/>
    </row>
    <row r="29" ht="15" customHeight="1" spans="1:9">
      <c r="A29" s="25"/>
      <c r="B29" s="26"/>
      <c r="C29" s="27"/>
      <c r="D29" s="48"/>
      <c r="E29" s="49"/>
      <c r="F29" s="30"/>
      <c r="G29" s="30" t="str">
        <f t="shared" si="0"/>
        <v/>
      </c>
      <c r="H29" s="41"/>
      <c r="I29" s="41"/>
    </row>
    <row r="30" customHeight="1" spans="1:9">
      <c r="A30" s="25"/>
      <c r="B30" s="26"/>
      <c r="C30" s="27"/>
      <c r="D30" s="48"/>
      <c r="E30" s="49"/>
      <c r="F30" s="30"/>
      <c r="G30" s="30" t="str">
        <f t="shared" si="0"/>
        <v/>
      </c>
      <c r="H30" s="41"/>
      <c r="I30" s="41"/>
    </row>
    <row r="31" s="14" customFormat="1" customHeight="1" spans="1:9">
      <c r="A31" s="32" t="s">
        <v>1513</v>
      </c>
      <c r="B31" s="33"/>
      <c r="C31" s="34"/>
      <c r="D31" s="50">
        <f>SUM(D7:D30)</f>
        <v>0</v>
      </c>
      <c r="E31" s="51">
        <f>SUM(E7:E30)</f>
        <v>0</v>
      </c>
      <c r="F31" s="52">
        <f>SUM(F7:F30)</f>
        <v>0</v>
      </c>
      <c r="G31" s="30" t="str">
        <f t="shared" si="0"/>
        <v/>
      </c>
      <c r="H31" s="42"/>
      <c r="I31" s="42"/>
    </row>
  </sheetData>
  <mergeCells count="3">
    <mergeCell ref="A2:H2"/>
    <mergeCell ref="A3:H3"/>
    <mergeCell ref="A31:B31"/>
  </mergeCells>
  <hyperlinks>
    <hyperlink ref="A1" location="索引目录!I25" display="返回索引页"/>
    <hyperlink ref="B1" location="'非流动负债汇总 '!B11"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6">
    <pageSetUpPr fitToPage="1"/>
  </sheetPr>
  <dimension ref="A1:J31"/>
  <sheetViews>
    <sheetView view="pageBreakPreview" zoomScale="80" zoomScaleNormal="90" workbookViewId="0">
      <pane ySplit="6" topLeftCell="A7" activePane="bottomLeft" state="frozen"/>
      <selection/>
      <selection pane="bottomLeft" activeCell="I14" sqref="I14"/>
    </sheetView>
  </sheetViews>
  <sheetFormatPr defaultColWidth="9" defaultRowHeight="15.75" customHeight="1"/>
  <cols>
    <col min="1" max="1" width="7.625" style="15" customWidth="1"/>
    <col min="2" max="2" width="31.25" style="15" customWidth="1"/>
    <col min="3" max="3" width="12.25" style="15" customWidth="1"/>
    <col min="4" max="4" width="20" style="15" customWidth="1"/>
    <col min="5" max="5" width="16.5" style="15" hidden="1" customWidth="1" outlineLevel="1"/>
    <col min="6" max="6" width="18.625" style="15" customWidth="1" collapsed="1"/>
    <col min="7" max="7" width="18.625" style="15" customWidth="1"/>
    <col min="8" max="8" width="11.25" style="15" customWidth="1"/>
    <col min="9" max="9" width="10.125" style="15" customWidth="1"/>
    <col min="10" max="10" width="11.375" style="15" customWidth="1"/>
    <col min="11" max="16384" width="9" style="15"/>
  </cols>
  <sheetData>
    <row r="1" s="11" customFormat="1" ht="12.4" customHeight="1" spans="1:9">
      <c r="A1" s="16" t="s">
        <v>324</v>
      </c>
      <c r="B1" s="17" t="s">
        <v>272</v>
      </c>
      <c r="C1" s="18"/>
      <c r="D1" s="18"/>
      <c r="E1" s="18"/>
      <c r="F1" s="18"/>
      <c r="G1" s="18"/>
      <c r="H1" s="18"/>
      <c r="I1" s="18"/>
    </row>
    <row r="2" s="12" customFormat="1" ht="30" customHeight="1" spans="1:9">
      <c r="A2" s="19" t="s">
        <v>1586</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9">
      <c r="A4" s="20"/>
      <c r="B4" s="20"/>
      <c r="C4" s="20"/>
      <c r="D4" s="20"/>
      <c r="E4" s="20"/>
      <c r="F4" s="20"/>
      <c r="G4" s="20"/>
      <c r="H4" s="20"/>
      <c r="I4" s="39" t="s">
        <v>1587</v>
      </c>
    </row>
    <row r="5" ht="15" customHeight="1" spans="1:9">
      <c r="A5" s="21" t="str">
        <f>封面!D7&amp;封面!F7</f>
        <v>产权持有单位：北京巴布科克·威尔科克斯有限公司</v>
      </c>
      <c r="I5" s="39" t="s">
        <v>327</v>
      </c>
    </row>
    <row r="6" s="13" customFormat="1" ht="25.15" customHeight="1" spans="1:10">
      <c r="A6" s="22" t="s">
        <v>328</v>
      </c>
      <c r="B6" s="22" t="s">
        <v>398</v>
      </c>
      <c r="C6" s="22" t="s">
        <v>411</v>
      </c>
      <c r="D6" s="22" t="s">
        <v>548</v>
      </c>
      <c r="E6" s="23" t="s">
        <v>333</v>
      </c>
      <c r="F6" s="24" t="s">
        <v>334</v>
      </c>
      <c r="G6" s="22" t="s">
        <v>335</v>
      </c>
      <c r="H6" s="22" t="s">
        <v>337</v>
      </c>
      <c r="I6" s="22" t="s">
        <v>338</v>
      </c>
      <c r="J6" s="40" t="s">
        <v>345</v>
      </c>
    </row>
    <row r="7" ht="15" customHeight="1" spans="1:10">
      <c r="A7" s="25"/>
      <c r="B7" s="26"/>
      <c r="C7" s="27"/>
      <c r="D7" s="26"/>
      <c r="E7" s="28"/>
      <c r="F7" s="29"/>
      <c r="G7" s="29"/>
      <c r="H7" s="30" t="str">
        <f>IF(OR(F7=0,G7=0),"",(G7-F7)/ABS(F7)*100)</f>
        <v/>
      </c>
      <c r="I7" s="41"/>
      <c r="J7" s="41"/>
    </row>
    <row r="8" ht="15" customHeight="1" spans="1:10">
      <c r="A8" s="25"/>
      <c r="B8" s="26"/>
      <c r="C8" s="27"/>
      <c r="D8" s="26"/>
      <c r="E8" s="28"/>
      <c r="F8" s="29"/>
      <c r="G8" s="29"/>
      <c r="H8" s="29" t="str">
        <f t="shared" ref="H8:H31" si="0">IF(OR(F8=0,G8=0),"",(G8-F8)/ABS(F8)*100)</f>
        <v/>
      </c>
      <c r="I8" s="41"/>
      <c r="J8" s="41"/>
    </row>
    <row r="9" ht="15" customHeight="1" spans="1:10">
      <c r="A9" s="25"/>
      <c r="B9" s="26"/>
      <c r="C9" s="27"/>
      <c r="D9" s="26"/>
      <c r="E9" s="28"/>
      <c r="F9" s="29"/>
      <c r="G9" s="29"/>
      <c r="H9" s="29" t="str">
        <f t="shared" si="0"/>
        <v/>
      </c>
      <c r="I9" s="41"/>
      <c r="J9" s="41"/>
    </row>
    <row r="10" ht="15" customHeight="1" spans="1:10">
      <c r="A10" s="25"/>
      <c r="B10" s="26"/>
      <c r="C10" s="27"/>
      <c r="D10" s="26"/>
      <c r="E10" s="28"/>
      <c r="F10" s="31"/>
      <c r="G10" s="29"/>
      <c r="H10" s="29" t="str">
        <f t="shared" si="0"/>
        <v/>
      </c>
      <c r="I10" s="41"/>
      <c r="J10" s="41"/>
    </row>
    <row r="11" ht="15" customHeight="1" spans="1:10">
      <c r="A11" s="25"/>
      <c r="B11" s="26"/>
      <c r="C11" s="27"/>
      <c r="D11" s="26"/>
      <c r="E11" s="28"/>
      <c r="F11" s="31"/>
      <c r="G11" s="29"/>
      <c r="H11" s="29" t="str">
        <f t="shared" si="0"/>
        <v/>
      </c>
      <c r="I11" s="41"/>
      <c r="J11" s="41"/>
    </row>
    <row r="12" ht="15" customHeight="1" spans="1:10">
      <c r="A12" s="25"/>
      <c r="B12" s="26"/>
      <c r="C12" s="27"/>
      <c r="D12" s="26"/>
      <c r="E12" s="28"/>
      <c r="F12" s="31"/>
      <c r="G12" s="29"/>
      <c r="H12" s="29" t="str">
        <f t="shared" si="0"/>
        <v/>
      </c>
      <c r="I12" s="41"/>
      <c r="J12" s="41"/>
    </row>
    <row r="13" ht="15" customHeight="1" spans="1:10">
      <c r="A13" s="25"/>
      <c r="B13" s="26"/>
      <c r="C13" s="27"/>
      <c r="D13" s="26"/>
      <c r="E13" s="28"/>
      <c r="F13" s="31"/>
      <c r="G13" s="29"/>
      <c r="H13" s="29" t="str">
        <f t="shared" si="0"/>
        <v/>
      </c>
      <c r="I13" s="41"/>
      <c r="J13" s="41"/>
    </row>
    <row r="14" ht="15" customHeight="1" spans="1:10">
      <c r="A14" s="25"/>
      <c r="B14" s="26"/>
      <c r="C14" s="27"/>
      <c r="D14" s="26"/>
      <c r="E14" s="28"/>
      <c r="F14" s="31"/>
      <c r="G14" s="29"/>
      <c r="H14" s="29" t="str">
        <f t="shared" si="0"/>
        <v/>
      </c>
      <c r="I14" s="41"/>
      <c r="J14" s="41"/>
    </row>
    <row r="15" ht="15" customHeight="1" spans="1:10">
      <c r="A15" s="25"/>
      <c r="B15" s="26"/>
      <c r="C15" s="27"/>
      <c r="D15" s="26"/>
      <c r="E15" s="28"/>
      <c r="F15" s="31"/>
      <c r="G15" s="29"/>
      <c r="H15" s="29" t="str">
        <f t="shared" si="0"/>
        <v/>
      </c>
      <c r="I15" s="41"/>
      <c r="J15" s="41"/>
    </row>
    <row r="16" ht="15" customHeight="1" spans="1:10">
      <c r="A16" s="25"/>
      <c r="B16" s="26"/>
      <c r="C16" s="27"/>
      <c r="D16" s="26"/>
      <c r="E16" s="28"/>
      <c r="F16" s="31"/>
      <c r="G16" s="29"/>
      <c r="H16" s="29" t="str">
        <f t="shared" si="0"/>
        <v/>
      </c>
      <c r="I16" s="41"/>
      <c r="J16" s="41"/>
    </row>
    <row r="17" ht="15" customHeight="1" spans="1:10">
      <c r="A17" s="25"/>
      <c r="B17" s="26"/>
      <c r="C17" s="27"/>
      <c r="D17" s="26"/>
      <c r="E17" s="28"/>
      <c r="F17" s="31"/>
      <c r="G17" s="29"/>
      <c r="H17" s="29" t="str">
        <f t="shared" si="0"/>
        <v/>
      </c>
      <c r="I17" s="41"/>
      <c r="J17" s="41"/>
    </row>
    <row r="18" ht="15" customHeight="1" spans="1:10">
      <c r="A18" s="25"/>
      <c r="B18" s="26"/>
      <c r="C18" s="27"/>
      <c r="D18" s="26"/>
      <c r="E18" s="28"/>
      <c r="F18" s="31"/>
      <c r="G18" s="29"/>
      <c r="H18" s="29" t="str">
        <f t="shared" si="0"/>
        <v/>
      </c>
      <c r="I18" s="41"/>
      <c r="J18" s="41"/>
    </row>
    <row r="19" ht="15" customHeight="1" spans="1:10">
      <c r="A19" s="25"/>
      <c r="B19" s="26"/>
      <c r="C19" s="27"/>
      <c r="D19" s="26"/>
      <c r="E19" s="28"/>
      <c r="F19" s="31"/>
      <c r="G19" s="29"/>
      <c r="H19" s="29" t="str">
        <f t="shared" si="0"/>
        <v/>
      </c>
      <c r="I19" s="41"/>
      <c r="J19" s="41"/>
    </row>
    <row r="20" ht="15" customHeight="1" spans="1:10">
      <c r="A20" s="25"/>
      <c r="B20" s="26"/>
      <c r="C20" s="27"/>
      <c r="D20" s="26"/>
      <c r="E20" s="28"/>
      <c r="F20" s="31"/>
      <c r="G20" s="29"/>
      <c r="H20" s="29" t="str">
        <f t="shared" si="0"/>
        <v/>
      </c>
      <c r="I20" s="41"/>
      <c r="J20" s="41"/>
    </row>
    <row r="21" ht="15" customHeight="1" spans="1:10">
      <c r="A21" s="25"/>
      <c r="B21" s="26"/>
      <c r="C21" s="27"/>
      <c r="D21" s="26"/>
      <c r="E21" s="28"/>
      <c r="F21" s="31"/>
      <c r="G21" s="29"/>
      <c r="H21" s="29" t="str">
        <f t="shared" si="0"/>
        <v/>
      </c>
      <c r="I21" s="41"/>
      <c r="J21" s="41"/>
    </row>
    <row r="22" ht="15" customHeight="1" spans="1:10">
      <c r="A22" s="25"/>
      <c r="B22" s="26"/>
      <c r="C22" s="27"/>
      <c r="D22" s="26"/>
      <c r="E22" s="28"/>
      <c r="F22" s="31"/>
      <c r="G22" s="29"/>
      <c r="H22" s="29" t="str">
        <f t="shared" si="0"/>
        <v/>
      </c>
      <c r="I22" s="41"/>
      <c r="J22" s="41"/>
    </row>
    <row r="23" ht="15" customHeight="1" spans="1:10">
      <c r="A23" s="25"/>
      <c r="B23" s="26"/>
      <c r="C23" s="27"/>
      <c r="D23" s="26"/>
      <c r="E23" s="28"/>
      <c r="F23" s="31"/>
      <c r="G23" s="29"/>
      <c r="H23" s="29" t="str">
        <f t="shared" si="0"/>
        <v/>
      </c>
      <c r="I23" s="41"/>
      <c r="J23" s="41"/>
    </row>
    <row r="24" ht="15" customHeight="1" spans="1:10">
      <c r="A24" s="25"/>
      <c r="B24" s="26"/>
      <c r="C24" s="27"/>
      <c r="D24" s="26"/>
      <c r="E24" s="28"/>
      <c r="F24" s="31"/>
      <c r="G24" s="29"/>
      <c r="H24" s="29" t="str">
        <f t="shared" si="0"/>
        <v/>
      </c>
      <c r="I24" s="41"/>
      <c r="J24" s="41"/>
    </row>
    <row r="25" ht="15" customHeight="1" spans="1:10">
      <c r="A25" s="25"/>
      <c r="B25" s="26"/>
      <c r="C25" s="27"/>
      <c r="D25" s="26"/>
      <c r="E25" s="28"/>
      <c r="F25" s="31"/>
      <c r="G25" s="29"/>
      <c r="H25" s="29" t="str">
        <f t="shared" si="0"/>
        <v/>
      </c>
      <c r="I25" s="41"/>
      <c r="J25" s="41"/>
    </row>
    <row r="26" ht="15" customHeight="1" spans="1:10">
      <c r="A26" s="25"/>
      <c r="B26" s="26"/>
      <c r="C26" s="27"/>
      <c r="D26" s="26"/>
      <c r="E26" s="28"/>
      <c r="F26" s="31"/>
      <c r="G26" s="29"/>
      <c r="H26" s="29" t="str">
        <f t="shared" si="0"/>
        <v/>
      </c>
      <c r="I26" s="41"/>
      <c r="J26" s="41"/>
    </row>
    <row r="27" ht="15" customHeight="1" spans="1:10">
      <c r="A27" s="25"/>
      <c r="B27" s="26"/>
      <c r="C27" s="27"/>
      <c r="D27" s="26"/>
      <c r="E27" s="28"/>
      <c r="F27" s="31"/>
      <c r="G27" s="29"/>
      <c r="H27" s="29" t="str">
        <f t="shared" si="0"/>
        <v/>
      </c>
      <c r="I27" s="41"/>
      <c r="J27" s="41"/>
    </row>
    <row r="28" ht="15" customHeight="1" spans="1:10">
      <c r="A28" s="25"/>
      <c r="B28" s="26"/>
      <c r="C28" s="27"/>
      <c r="D28" s="26"/>
      <c r="E28" s="28"/>
      <c r="F28" s="31"/>
      <c r="G28" s="29"/>
      <c r="H28" s="29" t="str">
        <f t="shared" si="0"/>
        <v/>
      </c>
      <c r="I28" s="41"/>
      <c r="J28" s="41"/>
    </row>
    <row r="29" ht="15" customHeight="1" spans="1:10">
      <c r="A29" s="25"/>
      <c r="B29" s="26"/>
      <c r="C29" s="27"/>
      <c r="D29" s="26"/>
      <c r="E29" s="28"/>
      <c r="F29" s="31"/>
      <c r="G29" s="29"/>
      <c r="H29" s="29" t="str">
        <f t="shared" si="0"/>
        <v/>
      </c>
      <c r="I29" s="41"/>
      <c r="J29" s="41"/>
    </row>
    <row r="30" ht="15" customHeight="1" spans="1:10">
      <c r="A30" s="25"/>
      <c r="B30" s="26"/>
      <c r="C30" s="27"/>
      <c r="D30" s="26"/>
      <c r="E30" s="28"/>
      <c r="F30" s="31"/>
      <c r="G30" s="29"/>
      <c r="H30" s="29" t="str">
        <f t="shared" si="0"/>
        <v/>
      </c>
      <c r="I30" s="41"/>
      <c r="J30" s="41"/>
    </row>
    <row r="31" s="14" customFormat="1" ht="15" customHeight="1" spans="1:10">
      <c r="A31" s="32" t="s">
        <v>1513</v>
      </c>
      <c r="B31" s="33"/>
      <c r="C31" s="34"/>
      <c r="D31" s="22"/>
      <c r="E31" s="35">
        <f>SUM(E7:E30)</f>
        <v>0</v>
      </c>
      <c r="F31" s="36">
        <f>SUM(F7:F30)</f>
        <v>0</v>
      </c>
      <c r="G31" s="37">
        <f>SUM(G7:G30)</f>
        <v>0</v>
      </c>
      <c r="H31" s="37" t="str">
        <f t="shared" si="0"/>
        <v/>
      </c>
      <c r="I31" s="42"/>
      <c r="J31" s="42"/>
    </row>
  </sheetData>
  <mergeCells count="3">
    <mergeCell ref="A2:I2"/>
    <mergeCell ref="A3:I3"/>
    <mergeCell ref="A31:B31"/>
  </mergeCells>
  <hyperlinks>
    <hyperlink ref="A1" location="索引目录!I26" display="返回索引页"/>
    <hyperlink ref="B1" location="'非流动负债汇总 '!B1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894"/>
  <dimension ref="A1:C26"/>
  <sheetViews>
    <sheetView showFormulas="1" workbookViewId="0">
      <selection activeCell="C1" sqref="C1"/>
    </sheetView>
  </sheetViews>
  <sheetFormatPr defaultColWidth="8.25" defaultRowHeight="12.5" outlineLevelCol="2"/>
  <cols>
    <col min="1" max="1" width="26.75" style="1" customWidth="1"/>
    <col min="2" max="2" width="1.25" style="1" customWidth="1"/>
    <col min="3" max="3" width="28.75" style="1" customWidth="1"/>
    <col min="4" max="16384" width="8.25" style="1"/>
  </cols>
  <sheetData>
    <row r="1" ht="15.5" spans="1:1">
      <c r="A1" t="s">
        <v>1588</v>
      </c>
    </row>
    <row r="2" ht="13.75" spans="1:1">
      <c r="A2" s="2" t="s">
        <v>1589</v>
      </c>
    </row>
    <row r="3" ht="13.25" spans="1:3">
      <c r="A3" s="3" t="s">
        <v>1590</v>
      </c>
      <c r="C3" s="4" t="s">
        <v>1591</v>
      </c>
    </row>
    <row r="4" spans="1:1">
      <c r="A4" s="3">
        <v>3</v>
      </c>
    </row>
    <row r="6" ht="13.25"/>
    <row r="7" ht="13" spans="1:1">
      <c r="A7" s="5" t="s">
        <v>1592</v>
      </c>
    </row>
    <row r="8" ht="13" spans="1:1">
      <c r="A8" s="6" t="s">
        <v>1593</v>
      </c>
    </row>
    <row r="9" ht="13" spans="1:1">
      <c r="A9" s="7" t="s">
        <v>1594</v>
      </c>
    </row>
    <row r="10" ht="13" spans="1:1">
      <c r="A10" s="6" t="s">
        <v>1595</v>
      </c>
    </row>
    <row r="11" ht="13.75" spans="1:1">
      <c r="A11" s="8" t="s">
        <v>1596</v>
      </c>
    </row>
    <row r="13" ht="13.25"/>
    <row r="14" ht="13.25" spans="1:1">
      <c r="A14" s="4" t="s">
        <v>1597</v>
      </c>
    </row>
    <row r="16" ht="13.25"/>
    <row r="17" ht="13.25" spans="3:3">
      <c r="C17" s="4" t="s">
        <v>1598</v>
      </c>
    </row>
    <row r="20" spans="1:1">
      <c r="A20" s="9" t="s">
        <v>1599</v>
      </c>
    </row>
    <row r="26" ht="13.25" spans="3:3">
      <c r="C26" s="10" t="s">
        <v>1600</v>
      </c>
    </row>
  </sheetData>
  <sheetProtection password="8863" sheet="1" objects="1"/>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R33"/>
  <sheetViews>
    <sheetView view="pageBreakPreview" zoomScale="80" zoomScaleNormal="90" workbookViewId="0">
      <selection activeCell="J19" sqref="J19"/>
    </sheetView>
  </sheetViews>
  <sheetFormatPr defaultColWidth="9" defaultRowHeight="15.75" customHeight="1"/>
  <cols>
    <col min="1" max="1" width="7.25" style="15" customWidth="1"/>
    <col min="2" max="2" width="18" style="15" customWidth="1"/>
    <col min="3" max="3" width="14.625" style="15" customWidth="1"/>
    <col min="4" max="4" width="7.5" style="15" customWidth="1"/>
    <col min="5" max="5" width="13" style="15" customWidth="1"/>
    <col min="6" max="6" width="13.5" style="15" customWidth="1"/>
    <col min="7" max="7" width="15.625" style="15" hidden="1" customWidth="1" outlineLevel="1"/>
    <col min="8" max="8" width="15.25" style="15" customWidth="1" collapsed="1"/>
    <col min="9" max="9" width="13.25" style="15" customWidth="1"/>
    <col min="10" max="11" width="9.625" style="15" customWidth="1"/>
    <col min="12" max="12" width="8.875" style="15" customWidth="1"/>
    <col min="13" max="13" width="11.375" style="15" customWidth="1"/>
    <col min="14" max="14" width="13.625" style="15" customWidth="1"/>
    <col min="15" max="15" width="11.375" style="15" customWidth="1"/>
    <col min="16" max="16384" width="9" style="15"/>
  </cols>
  <sheetData>
    <row r="1" s="86" customFormat="1" ht="10.5" spans="1:11">
      <c r="A1" s="91" t="s">
        <v>324</v>
      </c>
      <c r="B1" s="91" t="s">
        <v>314</v>
      </c>
      <c r="C1" s="88"/>
      <c r="D1" s="88"/>
      <c r="E1" s="88"/>
      <c r="F1" s="88"/>
      <c r="G1" s="88"/>
      <c r="H1" s="88"/>
      <c r="I1" s="88"/>
      <c r="J1" s="88"/>
      <c r="K1" s="88"/>
    </row>
    <row r="2" s="12" customFormat="1" ht="30" customHeight="1" spans="1:12">
      <c r="A2" s="19" t="s">
        <v>340</v>
      </c>
      <c r="B2" s="19"/>
      <c r="C2" s="19"/>
      <c r="D2" s="19"/>
      <c r="E2" s="19"/>
      <c r="F2" s="19"/>
      <c r="G2" s="19"/>
      <c r="H2" s="19"/>
      <c r="I2" s="19"/>
      <c r="J2" s="19"/>
      <c r="K2" s="19"/>
      <c r="L2" s="19"/>
    </row>
    <row r="3" ht="15" customHeight="1" spans="1:12">
      <c r="A3" s="20" t="str">
        <f>CONCATENATE(封面!D9,封面!F9,封面!G9,封面!H9,封面!I9,封面!J9,封面!K9)</f>
        <v>评估基准日：2025年1月31日</v>
      </c>
      <c r="B3" s="20"/>
      <c r="C3" s="20"/>
      <c r="D3" s="20"/>
      <c r="E3" s="20"/>
      <c r="F3" s="20"/>
      <c r="G3" s="20"/>
      <c r="H3" s="20"/>
      <c r="I3" s="20"/>
      <c r="J3" s="20"/>
      <c r="K3" s="20"/>
      <c r="L3" s="20"/>
    </row>
    <row r="4" ht="15" customHeight="1" spans="1:15">
      <c r="A4" s="20"/>
      <c r="B4" s="20"/>
      <c r="C4" s="20"/>
      <c r="D4" s="20"/>
      <c r="E4" s="20"/>
      <c r="F4" s="20"/>
      <c r="G4" s="20"/>
      <c r="H4" s="20"/>
      <c r="I4" s="38"/>
      <c r="J4" s="38"/>
      <c r="K4" s="39"/>
      <c r="L4" s="39" t="s">
        <v>341</v>
      </c>
      <c r="M4" s="53" t="s">
        <v>342</v>
      </c>
      <c r="N4" s="54"/>
      <c r="O4" s="54"/>
    </row>
    <row r="5" ht="15" customHeight="1" spans="1:15">
      <c r="A5" s="21" t="str">
        <f>封面!D7&amp;封面!F7</f>
        <v>产权持有单位：北京巴布科克·威尔科克斯有限公司</v>
      </c>
      <c r="K5" s="39"/>
      <c r="L5" s="39" t="s">
        <v>327</v>
      </c>
      <c r="M5" s="55"/>
      <c r="N5" s="55"/>
      <c r="O5" s="55"/>
    </row>
    <row r="6" s="13" customFormat="1" ht="25.15" customHeight="1" spans="1:15">
      <c r="A6" s="22" t="s">
        <v>328</v>
      </c>
      <c r="B6" s="22" t="s">
        <v>343</v>
      </c>
      <c r="C6" s="22" t="s">
        <v>344</v>
      </c>
      <c r="D6" s="22" t="s">
        <v>330</v>
      </c>
      <c r="E6" s="22" t="s">
        <v>331</v>
      </c>
      <c r="F6" s="22" t="s">
        <v>332</v>
      </c>
      <c r="G6" s="23" t="s">
        <v>333</v>
      </c>
      <c r="H6" s="33" t="s">
        <v>334</v>
      </c>
      <c r="I6" s="22" t="s">
        <v>335</v>
      </c>
      <c r="J6" s="22" t="s">
        <v>336</v>
      </c>
      <c r="K6" s="22" t="s">
        <v>337</v>
      </c>
      <c r="L6" s="22" t="s">
        <v>338</v>
      </c>
      <c r="M6" s="60" t="s">
        <v>345</v>
      </c>
      <c r="N6" s="60" t="s">
        <v>346</v>
      </c>
      <c r="O6" s="60" t="s">
        <v>347</v>
      </c>
    </row>
    <row r="7" ht="15" customHeight="1" spans="1:15">
      <c r="A7" s="25"/>
      <c r="B7" s="26"/>
      <c r="C7" s="105"/>
      <c r="D7" s="105"/>
      <c r="E7" s="29"/>
      <c r="F7" s="25"/>
      <c r="G7" s="28"/>
      <c r="H7" s="31"/>
      <c r="I7" s="29"/>
      <c r="J7" s="402" t="str">
        <f>IF(OR(AND(H7=0,I7=0),I7=0),"",I7-H7)</f>
        <v/>
      </c>
      <c r="K7" s="402" t="str">
        <f>IF(ISERROR(J7/H7),"",J7/ABS(H7)*100)</f>
        <v/>
      </c>
      <c r="L7" s="41"/>
      <c r="M7" s="41"/>
      <c r="N7" s="41"/>
      <c r="O7" s="41"/>
    </row>
    <row r="8" ht="15" customHeight="1" spans="1:15">
      <c r="A8" s="25"/>
      <c r="B8" s="26"/>
      <c r="C8" s="104"/>
      <c r="D8" s="104"/>
      <c r="E8" s="29"/>
      <c r="F8" s="25"/>
      <c r="G8" s="28"/>
      <c r="H8" s="31"/>
      <c r="I8" s="29"/>
      <c r="J8" s="29" t="str">
        <f t="shared" ref="J8:J31" si="0">IF(OR(AND(H8=0,I8=0),I8=0),"",I8-H8)</f>
        <v/>
      </c>
      <c r="K8" s="29" t="str">
        <f t="shared" ref="K8:K31" si="1">IF(ISERROR(J8/H8),"",J8/ABS(H8)*100)</f>
        <v/>
      </c>
      <c r="L8" s="41"/>
      <c r="M8" s="41"/>
      <c r="N8" s="41"/>
      <c r="O8" s="41"/>
    </row>
    <row r="9" ht="15" customHeight="1" spans="1:15">
      <c r="A9" s="25"/>
      <c r="B9" s="26"/>
      <c r="C9" s="104"/>
      <c r="D9" s="104"/>
      <c r="E9" s="29"/>
      <c r="F9" s="25"/>
      <c r="G9" s="28"/>
      <c r="H9" s="31"/>
      <c r="I9" s="29"/>
      <c r="J9" s="29" t="str">
        <f t="shared" si="0"/>
        <v/>
      </c>
      <c r="K9" s="29" t="str">
        <f t="shared" si="1"/>
        <v/>
      </c>
      <c r="L9" s="41"/>
      <c r="M9" s="41"/>
      <c r="N9" s="41"/>
      <c r="O9" s="41"/>
    </row>
    <row r="10" ht="15" customHeight="1" spans="1:15">
      <c r="A10" s="25"/>
      <c r="B10" s="26"/>
      <c r="C10" s="104"/>
      <c r="D10" s="104"/>
      <c r="E10" s="29"/>
      <c r="F10" s="25"/>
      <c r="G10" s="28"/>
      <c r="H10" s="31"/>
      <c r="I10" s="29"/>
      <c r="J10" s="29" t="str">
        <f t="shared" si="0"/>
        <v/>
      </c>
      <c r="K10" s="29" t="str">
        <f t="shared" si="1"/>
        <v/>
      </c>
      <c r="L10" s="41"/>
      <c r="M10" s="41"/>
      <c r="N10" s="41"/>
      <c r="O10" s="41"/>
    </row>
    <row r="11" ht="15" customHeight="1" spans="1:15">
      <c r="A11" s="25"/>
      <c r="B11" s="26"/>
      <c r="C11" s="104"/>
      <c r="D11" s="104"/>
      <c r="E11" s="29"/>
      <c r="F11" s="25"/>
      <c r="G11" s="28"/>
      <c r="H11" s="31"/>
      <c r="I11" s="29"/>
      <c r="J11" s="29" t="str">
        <f t="shared" si="0"/>
        <v/>
      </c>
      <c r="K11" s="29" t="str">
        <f t="shared" si="1"/>
        <v/>
      </c>
      <c r="L11" s="41"/>
      <c r="M11" s="41"/>
      <c r="N11" s="41"/>
      <c r="O11" s="41"/>
    </row>
    <row r="12" ht="15" customHeight="1" spans="1:15">
      <c r="A12" s="25"/>
      <c r="B12" s="26"/>
      <c r="C12" s="104"/>
      <c r="D12" s="104"/>
      <c r="E12" s="29"/>
      <c r="F12" s="25"/>
      <c r="G12" s="28"/>
      <c r="H12" s="31"/>
      <c r="I12" s="29"/>
      <c r="J12" s="29" t="str">
        <f t="shared" si="0"/>
        <v/>
      </c>
      <c r="K12" s="29" t="str">
        <f t="shared" si="1"/>
        <v/>
      </c>
      <c r="L12" s="41"/>
      <c r="M12" s="41"/>
      <c r="N12" s="41"/>
      <c r="O12" s="41"/>
    </row>
    <row r="13" ht="15" customHeight="1" spans="1:15">
      <c r="A13" s="25"/>
      <c r="B13" s="26"/>
      <c r="C13" s="104"/>
      <c r="D13" s="104"/>
      <c r="E13" s="29"/>
      <c r="F13" s="25"/>
      <c r="G13" s="28"/>
      <c r="H13" s="31"/>
      <c r="I13" s="29"/>
      <c r="J13" s="29" t="str">
        <f t="shared" si="0"/>
        <v/>
      </c>
      <c r="K13" s="29" t="str">
        <f t="shared" si="1"/>
        <v/>
      </c>
      <c r="L13" s="41"/>
      <c r="M13" s="41"/>
      <c r="N13" s="41"/>
      <c r="O13" s="41"/>
    </row>
    <row r="14" ht="15" customHeight="1" spans="1:15">
      <c r="A14" s="25"/>
      <c r="B14" s="26"/>
      <c r="C14" s="104"/>
      <c r="D14" s="104"/>
      <c r="E14" s="29"/>
      <c r="F14" s="25"/>
      <c r="G14" s="28"/>
      <c r="H14" s="31"/>
      <c r="I14" s="29"/>
      <c r="J14" s="29" t="str">
        <f t="shared" si="0"/>
        <v/>
      </c>
      <c r="K14" s="29" t="str">
        <f t="shared" si="1"/>
        <v/>
      </c>
      <c r="L14" s="41"/>
      <c r="M14" s="41"/>
      <c r="N14" s="41"/>
      <c r="O14" s="41"/>
    </row>
    <row r="15" ht="15" customHeight="1" spans="1:15">
      <c r="A15" s="25"/>
      <c r="B15" s="26"/>
      <c r="C15" s="104"/>
      <c r="D15" s="104"/>
      <c r="E15" s="29"/>
      <c r="F15" s="25"/>
      <c r="G15" s="28"/>
      <c r="H15" s="31"/>
      <c r="I15" s="29"/>
      <c r="J15" s="29" t="str">
        <f t="shared" si="0"/>
        <v/>
      </c>
      <c r="K15" s="29" t="str">
        <f t="shared" si="1"/>
        <v/>
      </c>
      <c r="L15" s="41"/>
      <c r="M15" s="41"/>
      <c r="N15" s="41"/>
      <c r="O15" s="41"/>
    </row>
    <row r="16" ht="15" customHeight="1" spans="1:18">
      <c r="A16" s="25"/>
      <c r="B16" s="26"/>
      <c r="C16" s="104"/>
      <c r="D16" s="104"/>
      <c r="E16" s="29"/>
      <c r="F16" s="25"/>
      <c r="G16" s="28"/>
      <c r="H16" s="31"/>
      <c r="I16" s="29"/>
      <c r="J16" s="29" t="str">
        <f t="shared" si="0"/>
        <v/>
      </c>
      <c r="K16" s="29" t="str">
        <f t="shared" si="1"/>
        <v/>
      </c>
      <c r="L16" s="41"/>
      <c r="M16" s="41"/>
      <c r="N16" s="41"/>
      <c r="O16" s="41"/>
      <c r="R16" s="15" t="s">
        <v>348</v>
      </c>
    </row>
    <row r="17" ht="15" customHeight="1" spans="1:15">
      <c r="A17" s="25"/>
      <c r="B17" s="26"/>
      <c r="C17" s="104"/>
      <c r="D17" s="104"/>
      <c r="E17" s="29"/>
      <c r="F17" s="25"/>
      <c r="G17" s="28"/>
      <c r="H17" s="31"/>
      <c r="I17" s="29"/>
      <c r="J17" s="29" t="str">
        <f t="shared" si="0"/>
        <v/>
      </c>
      <c r="K17" s="29" t="str">
        <f t="shared" si="1"/>
        <v/>
      </c>
      <c r="L17" s="41"/>
      <c r="M17" s="41"/>
      <c r="N17" s="41"/>
      <c r="O17" s="41"/>
    </row>
    <row r="18" ht="15" customHeight="1" spans="1:15">
      <c r="A18" s="25"/>
      <c r="B18" s="26"/>
      <c r="C18" s="104"/>
      <c r="D18" s="104"/>
      <c r="E18" s="29"/>
      <c r="F18" s="25"/>
      <c r="G18" s="28"/>
      <c r="H18" s="31"/>
      <c r="I18" s="29"/>
      <c r="J18" s="29" t="str">
        <f t="shared" si="0"/>
        <v/>
      </c>
      <c r="K18" s="29" t="str">
        <f t="shared" si="1"/>
        <v/>
      </c>
      <c r="L18" s="41"/>
      <c r="M18" s="41"/>
      <c r="N18" s="41"/>
      <c r="O18" s="41"/>
    </row>
    <row r="19" ht="15" customHeight="1" spans="1:15">
      <c r="A19" s="25"/>
      <c r="B19" s="26"/>
      <c r="C19" s="104"/>
      <c r="D19" s="104"/>
      <c r="E19" s="29"/>
      <c r="F19" s="25"/>
      <c r="G19" s="28"/>
      <c r="H19" s="31"/>
      <c r="I19" s="29"/>
      <c r="J19" s="29" t="str">
        <f t="shared" si="0"/>
        <v/>
      </c>
      <c r="K19" s="29" t="str">
        <f t="shared" si="1"/>
        <v/>
      </c>
      <c r="L19" s="41"/>
      <c r="M19" s="41"/>
      <c r="N19" s="41"/>
      <c r="O19" s="41"/>
    </row>
    <row r="20" ht="15" customHeight="1" spans="1:15">
      <c r="A20" s="25"/>
      <c r="B20" s="26"/>
      <c r="C20" s="104"/>
      <c r="D20" s="104"/>
      <c r="E20" s="29"/>
      <c r="F20" s="25"/>
      <c r="G20" s="28"/>
      <c r="H20" s="31"/>
      <c r="I20" s="29"/>
      <c r="J20" s="29" t="str">
        <f t="shared" si="0"/>
        <v/>
      </c>
      <c r="K20" s="29" t="str">
        <f t="shared" si="1"/>
        <v/>
      </c>
      <c r="L20" s="41"/>
      <c r="M20" s="41"/>
      <c r="N20" s="41"/>
      <c r="O20" s="41"/>
    </row>
    <row r="21" ht="15" customHeight="1" spans="1:15">
      <c r="A21" s="25"/>
      <c r="B21" s="26"/>
      <c r="C21" s="104"/>
      <c r="D21" s="104"/>
      <c r="E21" s="29"/>
      <c r="F21" s="25"/>
      <c r="G21" s="28"/>
      <c r="H21" s="31"/>
      <c r="I21" s="29"/>
      <c r="J21" s="29" t="str">
        <f t="shared" si="0"/>
        <v/>
      </c>
      <c r="K21" s="29" t="str">
        <f t="shared" si="1"/>
        <v/>
      </c>
      <c r="L21" s="41"/>
      <c r="M21" s="41"/>
      <c r="N21" s="41"/>
      <c r="O21" s="41"/>
    </row>
    <row r="22" ht="15" customHeight="1" spans="1:15">
      <c r="A22" s="25"/>
      <c r="B22" s="26"/>
      <c r="C22" s="104"/>
      <c r="D22" s="104"/>
      <c r="E22" s="29"/>
      <c r="F22" s="25"/>
      <c r="G22" s="28"/>
      <c r="H22" s="31"/>
      <c r="I22" s="29"/>
      <c r="J22" s="29" t="str">
        <f t="shared" si="0"/>
        <v/>
      </c>
      <c r="K22" s="29" t="str">
        <f t="shared" si="1"/>
        <v/>
      </c>
      <c r="L22" s="41"/>
      <c r="M22" s="41"/>
      <c r="N22" s="41"/>
      <c r="O22" s="41"/>
    </row>
    <row r="23" ht="15" customHeight="1" spans="1:15">
      <c r="A23" s="25"/>
      <c r="B23" s="26"/>
      <c r="C23" s="104"/>
      <c r="D23" s="104"/>
      <c r="E23" s="29"/>
      <c r="F23" s="25"/>
      <c r="G23" s="28"/>
      <c r="H23" s="31"/>
      <c r="I23" s="29"/>
      <c r="J23" s="29" t="str">
        <f t="shared" si="0"/>
        <v/>
      </c>
      <c r="K23" s="29" t="str">
        <f t="shared" si="1"/>
        <v/>
      </c>
      <c r="L23" s="41"/>
      <c r="M23" s="41"/>
      <c r="N23" s="41"/>
      <c r="O23" s="41"/>
    </row>
    <row r="24" ht="15" customHeight="1" spans="1:15">
      <c r="A24" s="25"/>
      <c r="B24" s="26"/>
      <c r="C24" s="104"/>
      <c r="D24" s="104"/>
      <c r="E24" s="29"/>
      <c r="F24" s="25"/>
      <c r="G24" s="28"/>
      <c r="H24" s="31"/>
      <c r="I24" s="29"/>
      <c r="J24" s="29" t="str">
        <f t="shared" si="0"/>
        <v/>
      </c>
      <c r="K24" s="29" t="str">
        <f t="shared" si="1"/>
        <v/>
      </c>
      <c r="L24" s="41"/>
      <c r="M24" s="41"/>
      <c r="N24" s="41"/>
      <c r="O24" s="41"/>
    </row>
    <row r="25" ht="15" customHeight="1" spans="1:15">
      <c r="A25" s="25"/>
      <c r="B25" s="26"/>
      <c r="C25" s="104"/>
      <c r="D25" s="104"/>
      <c r="E25" s="29"/>
      <c r="F25" s="25"/>
      <c r="G25" s="28"/>
      <c r="H25" s="31"/>
      <c r="I25" s="29"/>
      <c r="J25" s="29" t="str">
        <f t="shared" si="0"/>
        <v/>
      </c>
      <c r="K25" s="29" t="str">
        <f t="shared" si="1"/>
        <v/>
      </c>
      <c r="L25" s="41"/>
      <c r="M25" s="41"/>
      <c r="N25" s="41"/>
      <c r="O25" s="41"/>
    </row>
    <row r="26" ht="15" customHeight="1" spans="1:15">
      <c r="A26" s="25"/>
      <c r="B26" s="26"/>
      <c r="C26" s="104"/>
      <c r="D26" s="104"/>
      <c r="E26" s="29"/>
      <c r="F26" s="25"/>
      <c r="G26" s="28"/>
      <c r="H26" s="31"/>
      <c r="I26" s="29"/>
      <c r="J26" s="29" t="str">
        <f t="shared" si="0"/>
        <v/>
      </c>
      <c r="K26" s="29" t="str">
        <f t="shared" si="1"/>
        <v/>
      </c>
      <c r="L26" s="41"/>
      <c r="M26" s="41"/>
      <c r="N26" s="41"/>
      <c r="O26" s="41"/>
    </row>
    <row r="27" ht="15" customHeight="1" spans="1:15">
      <c r="A27" s="25"/>
      <c r="B27" s="26"/>
      <c r="C27" s="104"/>
      <c r="D27" s="104"/>
      <c r="E27" s="29"/>
      <c r="F27" s="25"/>
      <c r="G27" s="28"/>
      <c r="H27" s="31"/>
      <c r="I27" s="29"/>
      <c r="J27" s="29"/>
      <c r="K27" s="29"/>
      <c r="L27" s="41"/>
      <c r="M27" s="41"/>
      <c r="N27" s="41"/>
      <c r="O27" s="41"/>
    </row>
    <row r="28" ht="15" customHeight="1" spans="1:15">
      <c r="A28" s="25"/>
      <c r="B28" s="26"/>
      <c r="C28" s="104"/>
      <c r="D28" s="104"/>
      <c r="E28" s="29"/>
      <c r="F28" s="25"/>
      <c r="G28" s="28"/>
      <c r="H28" s="31"/>
      <c r="I28" s="29"/>
      <c r="J28" s="29" t="str">
        <f t="shared" si="0"/>
        <v/>
      </c>
      <c r="K28" s="29" t="str">
        <f t="shared" si="1"/>
        <v/>
      </c>
      <c r="L28" s="41"/>
      <c r="M28" s="41"/>
      <c r="N28" s="41"/>
      <c r="O28" s="41"/>
    </row>
    <row r="29" ht="15" customHeight="1" spans="1:15">
      <c r="A29" s="25"/>
      <c r="B29" s="26"/>
      <c r="C29" s="104"/>
      <c r="D29" s="104"/>
      <c r="E29" s="29"/>
      <c r="F29" s="25"/>
      <c r="G29" s="28"/>
      <c r="H29" s="31"/>
      <c r="I29" s="29"/>
      <c r="J29" s="29" t="str">
        <f t="shared" si="0"/>
        <v/>
      </c>
      <c r="K29" s="29" t="str">
        <f t="shared" si="1"/>
        <v/>
      </c>
      <c r="L29" s="41"/>
      <c r="M29" s="41"/>
      <c r="N29" s="41"/>
      <c r="O29" s="41"/>
    </row>
    <row r="30" ht="15" customHeight="1" spans="1:15">
      <c r="A30" s="25"/>
      <c r="B30" s="26"/>
      <c r="C30" s="104"/>
      <c r="D30" s="104"/>
      <c r="E30" s="29"/>
      <c r="F30" s="25"/>
      <c r="G30" s="28"/>
      <c r="H30" s="31"/>
      <c r="I30" s="29"/>
      <c r="J30" s="29" t="str">
        <f t="shared" si="0"/>
        <v/>
      </c>
      <c r="K30" s="29" t="str">
        <f t="shared" si="1"/>
        <v/>
      </c>
      <c r="L30" s="41"/>
      <c r="M30" s="41"/>
      <c r="N30" s="41"/>
      <c r="O30" s="41"/>
    </row>
    <row r="31" s="14" customFormat="1" ht="15" customHeight="1" spans="1:15">
      <c r="A31" s="32" t="s">
        <v>339</v>
      </c>
      <c r="B31" s="33"/>
      <c r="C31" s="42"/>
      <c r="D31" s="42"/>
      <c r="E31" s="37"/>
      <c r="F31" s="22"/>
      <c r="G31" s="35">
        <f>SUM(G7:G30)</f>
        <v>0</v>
      </c>
      <c r="H31" s="36">
        <f>SUM(H7:H30)</f>
        <v>0</v>
      </c>
      <c r="I31" s="37">
        <f>SUM(I7:I30)</f>
        <v>0</v>
      </c>
      <c r="J31" s="37" t="str">
        <f t="shared" si="0"/>
        <v/>
      </c>
      <c r="K31" s="37" t="str">
        <f t="shared" si="1"/>
        <v/>
      </c>
      <c r="L31" s="42"/>
      <c r="M31" s="42"/>
      <c r="N31" s="42"/>
      <c r="O31" s="42"/>
    </row>
    <row r="32" customHeight="1" spans="1:9">
      <c r="A32" s="401"/>
      <c r="I32" s="21"/>
    </row>
    <row r="33" customHeight="1" spans="1:1">
      <c r="A33" s="401"/>
    </row>
  </sheetData>
  <mergeCells count="4">
    <mergeCell ref="A2:L2"/>
    <mergeCell ref="A3:L3"/>
    <mergeCell ref="A31:B31"/>
    <mergeCell ref="M4:O5"/>
  </mergeCells>
  <hyperlinks>
    <hyperlink ref="B1" location="货币资金汇总表!B8" display="返回"/>
    <hyperlink ref="A1" location="索引目录!E7"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M31"/>
  <sheetViews>
    <sheetView view="pageBreakPreview" zoomScale="80" zoomScaleNormal="90" workbookViewId="0">
      <pane ySplit="6" topLeftCell="A7" activePane="bottomLeft" state="frozen"/>
      <selection/>
      <selection pane="bottomLeft" activeCell="I17" sqref="I17"/>
    </sheetView>
  </sheetViews>
  <sheetFormatPr defaultColWidth="9" defaultRowHeight="15.75" customHeight="1"/>
  <cols>
    <col min="1" max="1" width="7.625" style="15" customWidth="1"/>
    <col min="2" max="2" width="16.5" style="15" customWidth="1"/>
    <col min="3" max="3" width="14.75" style="15" customWidth="1"/>
    <col min="4" max="4" width="6.5" style="15" customWidth="1"/>
    <col min="5" max="5" width="12" style="15" customWidth="1"/>
    <col min="6" max="6" width="13.875" style="15" customWidth="1"/>
    <col min="7" max="7" width="13.25" style="15" hidden="1" customWidth="1" outlineLevel="1"/>
    <col min="8" max="8" width="13.125" style="15" customWidth="1" collapsed="1"/>
    <col min="9" max="9" width="15.375" style="15" customWidth="1"/>
    <col min="10" max="10" width="9.75" style="15" customWidth="1"/>
    <col min="11" max="11" width="9.625" style="15" customWidth="1"/>
    <col min="12" max="12" width="9" style="15"/>
    <col min="13" max="13" width="13.625" style="15" customWidth="1"/>
    <col min="14" max="16384" width="9" style="15"/>
  </cols>
  <sheetData>
    <row r="1" s="86" customFormat="1" ht="10.5" spans="1:12">
      <c r="A1" s="87" t="s">
        <v>271</v>
      </c>
      <c r="B1" s="91" t="s">
        <v>314</v>
      </c>
      <c r="C1" s="88"/>
      <c r="D1" s="88"/>
      <c r="E1" s="88"/>
      <c r="F1" s="88"/>
      <c r="G1" s="88"/>
      <c r="H1" s="88"/>
      <c r="I1" s="88"/>
      <c r="J1" s="88"/>
      <c r="K1" s="88"/>
      <c r="L1" s="88"/>
    </row>
    <row r="2" s="12" customFormat="1" ht="30" customHeight="1" spans="1:12">
      <c r="A2" s="19" t="s">
        <v>349</v>
      </c>
      <c r="B2" s="19"/>
      <c r="C2" s="19"/>
      <c r="D2" s="19"/>
      <c r="E2" s="19"/>
      <c r="F2" s="19"/>
      <c r="G2" s="19"/>
      <c r="H2" s="19"/>
      <c r="I2" s="19"/>
      <c r="J2" s="19"/>
      <c r="K2" s="19"/>
      <c r="L2" s="19"/>
    </row>
    <row r="3" ht="15" customHeight="1" spans="1:12">
      <c r="A3" s="20" t="str">
        <f>CONCATENATE(封面!D9,封面!F9,封面!G9,封面!H9,封面!I9,封面!J9,封面!K9)</f>
        <v>评估基准日：2025年1月31日</v>
      </c>
      <c r="B3" s="20"/>
      <c r="C3" s="20"/>
      <c r="D3" s="20"/>
      <c r="E3" s="20"/>
      <c r="F3" s="20"/>
      <c r="G3" s="20"/>
      <c r="H3" s="20"/>
      <c r="I3" s="38"/>
      <c r="J3" s="38"/>
      <c r="K3" s="38"/>
      <c r="L3" s="38"/>
    </row>
    <row r="4" ht="15" customHeight="1" spans="1:13">
      <c r="A4" s="20"/>
      <c r="B4" s="20"/>
      <c r="C4" s="20"/>
      <c r="D4" s="20"/>
      <c r="E4" s="20"/>
      <c r="F4" s="20"/>
      <c r="G4" s="20"/>
      <c r="H4" s="20"/>
      <c r="I4" s="38"/>
      <c r="J4" s="38"/>
      <c r="K4" s="38"/>
      <c r="L4" s="39" t="s">
        <v>350</v>
      </c>
      <c r="M4" s="53" t="s">
        <v>342</v>
      </c>
    </row>
    <row r="5" ht="15" customHeight="1" spans="1:13">
      <c r="A5" s="21" t="str">
        <f>封面!D7&amp;封面!F7</f>
        <v>产权持有单位：北京巴布科克·威尔科克斯有限公司</v>
      </c>
      <c r="L5" s="39" t="s">
        <v>327</v>
      </c>
      <c r="M5" s="357"/>
    </row>
    <row r="6" s="13" customFormat="1" ht="25.15" customHeight="1" spans="1:13">
      <c r="A6" s="22" t="s">
        <v>328</v>
      </c>
      <c r="B6" s="22" t="s">
        <v>351</v>
      </c>
      <c r="C6" s="22" t="s">
        <v>352</v>
      </c>
      <c r="D6" s="22" t="s">
        <v>330</v>
      </c>
      <c r="E6" s="22" t="s">
        <v>331</v>
      </c>
      <c r="F6" s="22" t="s">
        <v>332</v>
      </c>
      <c r="G6" s="67" t="s">
        <v>277</v>
      </c>
      <c r="H6" s="22" t="s">
        <v>334</v>
      </c>
      <c r="I6" s="22" t="s">
        <v>335</v>
      </c>
      <c r="J6" s="22" t="s">
        <v>336</v>
      </c>
      <c r="K6" s="22" t="s">
        <v>337</v>
      </c>
      <c r="L6" s="22" t="s">
        <v>338</v>
      </c>
      <c r="M6" s="60" t="s">
        <v>353</v>
      </c>
    </row>
    <row r="7" ht="15" customHeight="1" spans="1:13">
      <c r="A7" s="25"/>
      <c r="B7" s="26"/>
      <c r="C7" s="26"/>
      <c r="D7" s="26"/>
      <c r="E7" s="29"/>
      <c r="F7" s="25"/>
      <c r="G7" s="28"/>
      <c r="H7" s="31"/>
      <c r="I7" s="29"/>
      <c r="J7" s="402" t="str">
        <f>IF(OR(AND(H7=0,I7=0),I7=0),"",I7-H7)</f>
        <v/>
      </c>
      <c r="K7" s="402" t="str">
        <f>IF(ISERROR(J7/H7),"",J7/ABS(H7)*100)</f>
        <v/>
      </c>
      <c r="L7" s="41"/>
      <c r="M7" s="41"/>
    </row>
    <row r="8" ht="15" customHeight="1" spans="1:13">
      <c r="A8" s="25"/>
      <c r="B8" s="26"/>
      <c r="C8" s="26"/>
      <c r="D8" s="26"/>
      <c r="E8" s="29"/>
      <c r="F8" s="25"/>
      <c r="G8" s="28"/>
      <c r="H8" s="31"/>
      <c r="I8" s="29"/>
      <c r="J8" s="29" t="str">
        <f t="shared" ref="J8:J31" si="0">IF(OR(AND(H8=0,I8=0),I8=0),"",I8-H8)</f>
        <v/>
      </c>
      <c r="K8" s="29" t="str">
        <f t="shared" ref="K8:K31" si="1">IF(ISERROR(J8/H8),"",J8/ABS(H8)*100)</f>
        <v/>
      </c>
      <c r="L8" s="41"/>
      <c r="M8" s="41"/>
    </row>
    <row r="9" ht="15" customHeight="1" spans="1:13">
      <c r="A9" s="25"/>
      <c r="B9" s="26"/>
      <c r="C9" s="26"/>
      <c r="D9" s="26"/>
      <c r="E9" s="29"/>
      <c r="F9" s="25"/>
      <c r="G9" s="28"/>
      <c r="H9" s="31"/>
      <c r="I9" s="29"/>
      <c r="J9" s="29" t="str">
        <f t="shared" si="0"/>
        <v/>
      </c>
      <c r="K9" s="29" t="str">
        <f t="shared" si="1"/>
        <v/>
      </c>
      <c r="L9" s="41"/>
      <c r="M9" s="41"/>
    </row>
    <row r="10" ht="15" customHeight="1" spans="1:13">
      <c r="A10" s="25"/>
      <c r="B10" s="26"/>
      <c r="C10" s="26"/>
      <c r="D10" s="26"/>
      <c r="E10" s="29"/>
      <c r="F10" s="25"/>
      <c r="G10" s="28"/>
      <c r="H10" s="31"/>
      <c r="I10" s="29"/>
      <c r="J10" s="29" t="str">
        <f t="shared" si="0"/>
        <v/>
      </c>
      <c r="K10" s="29" t="str">
        <f t="shared" si="1"/>
        <v/>
      </c>
      <c r="L10" s="41"/>
      <c r="M10" s="41"/>
    </row>
    <row r="11" ht="15" customHeight="1" spans="1:13">
      <c r="A11" s="25"/>
      <c r="B11" s="26"/>
      <c r="C11" s="26"/>
      <c r="D11" s="26"/>
      <c r="E11" s="29"/>
      <c r="F11" s="25"/>
      <c r="G11" s="28"/>
      <c r="H11" s="31"/>
      <c r="I11" s="29"/>
      <c r="J11" s="29" t="str">
        <f t="shared" si="0"/>
        <v/>
      </c>
      <c r="K11" s="29" t="str">
        <f t="shared" si="1"/>
        <v/>
      </c>
      <c r="L11" s="41"/>
      <c r="M11" s="41"/>
    </row>
    <row r="12" ht="15" customHeight="1" spans="1:13">
      <c r="A12" s="25"/>
      <c r="B12" s="26"/>
      <c r="C12" s="26"/>
      <c r="D12" s="26"/>
      <c r="E12" s="29"/>
      <c r="F12" s="25"/>
      <c r="G12" s="28"/>
      <c r="H12" s="31"/>
      <c r="I12" s="29"/>
      <c r="J12" s="29" t="str">
        <f t="shared" si="0"/>
        <v/>
      </c>
      <c r="K12" s="29" t="str">
        <f t="shared" si="1"/>
        <v/>
      </c>
      <c r="L12" s="41"/>
      <c r="M12" s="41"/>
    </row>
    <row r="13" ht="15" customHeight="1" spans="1:13">
      <c r="A13" s="25"/>
      <c r="B13" s="26"/>
      <c r="C13" s="26"/>
      <c r="D13" s="26"/>
      <c r="E13" s="29"/>
      <c r="F13" s="25"/>
      <c r="G13" s="28"/>
      <c r="H13" s="31"/>
      <c r="I13" s="29"/>
      <c r="J13" s="29" t="str">
        <f t="shared" si="0"/>
        <v/>
      </c>
      <c r="K13" s="29" t="str">
        <f t="shared" si="1"/>
        <v/>
      </c>
      <c r="L13" s="41"/>
      <c r="M13" s="41"/>
    </row>
    <row r="14" ht="15" customHeight="1" spans="1:13">
      <c r="A14" s="25"/>
      <c r="B14" s="26"/>
      <c r="C14" s="26"/>
      <c r="D14" s="26"/>
      <c r="E14" s="29"/>
      <c r="F14" s="25"/>
      <c r="G14" s="28"/>
      <c r="H14" s="31"/>
      <c r="I14" s="29"/>
      <c r="J14" s="29" t="str">
        <f t="shared" si="0"/>
        <v/>
      </c>
      <c r="K14" s="29" t="str">
        <f t="shared" si="1"/>
        <v/>
      </c>
      <c r="L14" s="41"/>
      <c r="M14" s="41"/>
    </row>
    <row r="15" ht="15" customHeight="1" spans="1:13">
      <c r="A15" s="25"/>
      <c r="B15" s="26"/>
      <c r="C15" s="26"/>
      <c r="D15" s="26"/>
      <c r="E15" s="29"/>
      <c r="F15" s="25"/>
      <c r="G15" s="28"/>
      <c r="H15" s="31"/>
      <c r="I15" s="29"/>
      <c r="J15" s="29" t="str">
        <f t="shared" si="0"/>
        <v/>
      </c>
      <c r="K15" s="29" t="str">
        <f t="shared" si="1"/>
        <v/>
      </c>
      <c r="L15" s="41"/>
      <c r="M15" s="41"/>
    </row>
    <row r="16" ht="15" customHeight="1" spans="1:13">
      <c r="A16" s="25"/>
      <c r="B16" s="26"/>
      <c r="C16" s="26"/>
      <c r="D16" s="26"/>
      <c r="E16" s="29"/>
      <c r="F16" s="25"/>
      <c r="G16" s="28"/>
      <c r="H16" s="31"/>
      <c r="I16" s="29"/>
      <c r="J16" s="29" t="str">
        <f t="shared" si="0"/>
        <v/>
      </c>
      <c r="K16" s="29" t="str">
        <f t="shared" si="1"/>
        <v/>
      </c>
      <c r="L16" s="41"/>
      <c r="M16" s="41"/>
    </row>
    <row r="17" ht="15" customHeight="1" spans="1:13">
      <c r="A17" s="25"/>
      <c r="B17" s="26"/>
      <c r="C17" s="26"/>
      <c r="D17" s="26"/>
      <c r="E17" s="29"/>
      <c r="F17" s="25"/>
      <c r="G17" s="28"/>
      <c r="H17" s="31"/>
      <c r="I17" s="29"/>
      <c r="J17" s="29" t="str">
        <f t="shared" si="0"/>
        <v/>
      </c>
      <c r="K17" s="29" t="str">
        <f t="shared" si="1"/>
        <v/>
      </c>
      <c r="L17" s="41"/>
      <c r="M17" s="41"/>
    </row>
    <row r="18" ht="15" customHeight="1" spans="1:13">
      <c r="A18" s="25"/>
      <c r="B18" s="26"/>
      <c r="C18" s="26"/>
      <c r="D18" s="26"/>
      <c r="E18" s="29"/>
      <c r="F18" s="25"/>
      <c r="G18" s="28"/>
      <c r="H18" s="31"/>
      <c r="I18" s="29"/>
      <c r="J18" s="29" t="str">
        <f t="shared" si="0"/>
        <v/>
      </c>
      <c r="K18" s="29" t="str">
        <f t="shared" si="1"/>
        <v/>
      </c>
      <c r="L18" s="41"/>
      <c r="M18" s="41"/>
    </row>
    <row r="19" ht="15" customHeight="1" spans="1:13">
      <c r="A19" s="25"/>
      <c r="B19" s="26"/>
      <c r="C19" s="26"/>
      <c r="D19" s="26"/>
      <c r="E19" s="29"/>
      <c r="F19" s="25"/>
      <c r="G19" s="28"/>
      <c r="H19" s="31"/>
      <c r="I19" s="29"/>
      <c r="J19" s="29" t="str">
        <f t="shared" si="0"/>
        <v/>
      </c>
      <c r="K19" s="29" t="str">
        <f t="shared" si="1"/>
        <v/>
      </c>
      <c r="L19" s="41"/>
      <c r="M19" s="41"/>
    </row>
    <row r="20" ht="15" customHeight="1" spans="1:13">
      <c r="A20" s="25"/>
      <c r="B20" s="26"/>
      <c r="C20" s="26"/>
      <c r="D20" s="26"/>
      <c r="E20" s="29"/>
      <c r="F20" s="25"/>
      <c r="G20" s="28"/>
      <c r="H20" s="31"/>
      <c r="I20" s="29"/>
      <c r="J20" s="29" t="str">
        <f t="shared" si="0"/>
        <v/>
      </c>
      <c r="K20" s="29" t="str">
        <f t="shared" si="1"/>
        <v/>
      </c>
      <c r="L20" s="41"/>
      <c r="M20" s="41"/>
    </row>
    <row r="21" ht="15" customHeight="1" spans="1:13">
      <c r="A21" s="25"/>
      <c r="B21" s="26"/>
      <c r="C21" s="26"/>
      <c r="D21" s="26"/>
      <c r="E21" s="29"/>
      <c r="F21" s="25"/>
      <c r="G21" s="28"/>
      <c r="H21" s="31"/>
      <c r="I21" s="29"/>
      <c r="J21" s="29" t="str">
        <f t="shared" si="0"/>
        <v/>
      </c>
      <c r="K21" s="29" t="str">
        <f t="shared" si="1"/>
        <v/>
      </c>
      <c r="L21" s="41"/>
      <c r="M21" s="41"/>
    </row>
    <row r="22" ht="15" customHeight="1" spans="1:13">
      <c r="A22" s="25"/>
      <c r="B22" s="26"/>
      <c r="C22" s="26"/>
      <c r="D22" s="26"/>
      <c r="E22" s="29"/>
      <c r="F22" s="25"/>
      <c r="G22" s="28"/>
      <c r="H22" s="31"/>
      <c r="I22" s="29"/>
      <c r="J22" s="29" t="str">
        <f t="shared" si="0"/>
        <v/>
      </c>
      <c r="K22" s="29" t="str">
        <f t="shared" si="1"/>
        <v/>
      </c>
      <c r="L22" s="41"/>
      <c r="M22" s="41"/>
    </row>
    <row r="23" ht="15" customHeight="1" spans="1:13">
      <c r="A23" s="25"/>
      <c r="B23" s="26"/>
      <c r="C23" s="26"/>
      <c r="D23" s="26"/>
      <c r="E23" s="29"/>
      <c r="F23" s="25"/>
      <c r="G23" s="28"/>
      <c r="H23" s="31"/>
      <c r="I23" s="29"/>
      <c r="J23" s="29" t="str">
        <f t="shared" si="0"/>
        <v/>
      </c>
      <c r="K23" s="29" t="str">
        <f t="shared" si="1"/>
        <v/>
      </c>
      <c r="L23" s="41"/>
      <c r="M23" s="41"/>
    </row>
    <row r="24" ht="15" customHeight="1" spans="1:13">
      <c r="A24" s="25"/>
      <c r="B24" s="26"/>
      <c r="C24" s="26"/>
      <c r="D24" s="26"/>
      <c r="E24" s="29"/>
      <c r="F24" s="25"/>
      <c r="G24" s="28"/>
      <c r="H24" s="31"/>
      <c r="I24" s="29"/>
      <c r="J24" s="29" t="str">
        <f t="shared" si="0"/>
        <v/>
      </c>
      <c r="K24" s="29" t="str">
        <f t="shared" si="1"/>
        <v/>
      </c>
      <c r="L24" s="41"/>
      <c r="M24" s="41"/>
    </row>
    <row r="25" ht="15" customHeight="1" spans="1:13">
      <c r="A25" s="25"/>
      <c r="B25" s="26"/>
      <c r="C25" s="26"/>
      <c r="D25" s="26"/>
      <c r="E25" s="29"/>
      <c r="F25" s="25"/>
      <c r="G25" s="28"/>
      <c r="H25" s="31"/>
      <c r="I25" s="29"/>
      <c r="J25" s="29" t="str">
        <f t="shared" si="0"/>
        <v/>
      </c>
      <c r="K25" s="29" t="str">
        <f t="shared" si="1"/>
        <v/>
      </c>
      <c r="L25" s="41"/>
      <c r="M25" s="41"/>
    </row>
    <row r="26" ht="15" customHeight="1" spans="1:13">
      <c r="A26" s="25"/>
      <c r="B26" s="26"/>
      <c r="C26" s="26"/>
      <c r="D26" s="26"/>
      <c r="E26" s="29"/>
      <c r="F26" s="25"/>
      <c r="G26" s="28"/>
      <c r="H26" s="31"/>
      <c r="I26" s="29"/>
      <c r="J26" s="29" t="str">
        <f t="shared" si="0"/>
        <v/>
      </c>
      <c r="K26" s="29" t="str">
        <f t="shared" si="1"/>
        <v/>
      </c>
      <c r="L26" s="41"/>
      <c r="M26" s="41"/>
    </row>
    <row r="27" ht="15" customHeight="1" spans="1:13">
      <c r="A27" s="25"/>
      <c r="B27" s="26"/>
      <c r="C27" s="26"/>
      <c r="D27" s="26"/>
      <c r="E27" s="29"/>
      <c r="F27" s="25"/>
      <c r="G27" s="28"/>
      <c r="H27" s="31"/>
      <c r="I27" s="29"/>
      <c r="J27" s="29"/>
      <c r="K27" s="29"/>
      <c r="L27" s="41"/>
      <c r="M27" s="41"/>
    </row>
    <row r="28" ht="15" customHeight="1" spans="1:13">
      <c r="A28" s="25"/>
      <c r="B28" s="26"/>
      <c r="C28" s="26"/>
      <c r="D28" s="26"/>
      <c r="E28" s="29"/>
      <c r="F28" s="25"/>
      <c r="G28" s="28"/>
      <c r="H28" s="31"/>
      <c r="I28" s="29"/>
      <c r="J28" s="29" t="str">
        <f t="shared" si="0"/>
        <v/>
      </c>
      <c r="K28" s="29" t="str">
        <f t="shared" si="1"/>
        <v/>
      </c>
      <c r="L28" s="41"/>
      <c r="M28" s="41"/>
    </row>
    <row r="29" ht="15" customHeight="1" spans="1:13">
      <c r="A29" s="25"/>
      <c r="B29" s="26"/>
      <c r="C29" s="26"/>
      <c r="D29" s="26"/>
      <c r="E29" s="29"/>
      <c r="F29" s="25"/>
      <c r="G29" s="28"/>
      <c r="H29" s="31"/>
      <c r="I29" s="29"/>
      <c r="J29" s="29" t="str">
        <f t="shared" si="0"/>
        <v/>
      </c>
      <c r="K29" s="29" t="str">
        <f t="shared" si="1"/>
        <v/>
      </c>
      <c r="L29" s="41"/>
      <c r="M29" s="41"/>
    </row>
    <row r="30" ht="15" customHeight="1" spans="1:13">
      <c r="A30" s="25"/>
      <c r="B30" s="26"/>
      <c r="C30" s="26"/>
      <c r="D30" s="26"/>
      <c r="E30" s="29"/>
      <c r="F30" s="25"/>
      <c r="G30" s="28"/>
      <c r="H30" s="31"/>
      <c r="I30" s="29"/>
      <c r="J30" s="29" t="str">
        <f t="shared" si="0"/>
        <v/>
      </c>
      <c r="K30" s="29" t="str">
        <f t="shared" si="1"/>
        <v/>
      </c>
      <c r="L30" s="41"/>
      <c r="M30" s="41"/>
    </row>
    <row r="31" s="14" customFormat="1" ht="15" customHeight="1" spans="1:13">
      <c r="A31" s="32" t="s">
        <v>339</v>
      </c>
      <c r="B31" s="33"/>
      <c r="C31" s="42"/>
      <c r="D31" s="42"/>
      <c r="E31" s="37"/>
      <c r="F31" s="42"/>
      <c r="G31" s="35">
        <f>SUM(G7:G30)</f>
        <v>0</v>
      </c>
      <c r="H31" s="36">
        <f>SUM(H7:H30)</f>
        <v>0</v>
      </c>
      <c r="I31" s="37">
        <f>SUM(I7:I30)</f>
        <v>0</v>
      </c>
      <c r="J31" s="37" t="str">
        <f t="shared" si="0"/>
        <v/>
      </c>
      <c r="K31" s="37" t="str">
        <f t="shared" si="1"/>
        <v/>
      </c>
      <c r="L31" s="42"/>
      <c r="M31" s="42"/>
    </row>
  </sheetData>
  <mergeCells count="4">
    <mergeCell ref="A2:L2"/>
    <mergeCell ref="A3:L3"/>
    <mergeCell ref="A31:B31"/>
    <mergeCell ref="M4:M5"/>
  </mergeCells>
  <hyperlinks>
    <hyperlink ref="B1" location="货币资金汇总表!B9" display="返回"/>
    <hyperlink ref="A1" location="索引目录!E8"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9" tint="0.399914548173467"/>
  </sheetPr>
  <dimension ref="A1:G30"/>
  <sheetViews>
    <sheetView view="pageBreakPreview" zoomScale="80" zoomScaleNormal="90" workbookViewId="0">
      <pane xSplit="7" ySplit="6" topLeftCell="H7" activePane="bottomRight" state="frozen"/>
      <selection/>
      <selection pane="topRight"/>
      <selection pane="bottomLeft"/>
      <selection pane="bottomRight" activeCell="F20" sqref="F20"/>
    </sheetView>
  </sheetViews>
  <sheetFormatPr defaultColWidth="9" defaultRowHeight="15.75" customHeight="1" outlineLevelCol="6"/>
  <cols>
    <col min="1" max="1" width="8.75" style="15" customWidth="1"/>
    <col min="2" max="2" width="34.625"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7" t="s">
        <v>272</v>
      </c>
      <c r="C1" s="18"/>
      <c r="D1" s="18"/>
      <c r="E1" s="18"/>
      <c r="F1" s="18"/>
      <c r="G1" s="18"/>
    </row>
    <row r="2" s="12" customFormat="1" ht="30" customHeight="1" spans="1:7">
      <c r="A2" s="19" t="s">
        <v>354</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7">
      <c r="A4" s="20"/>
      <c r="B4" s="20"/>
      <c r="C4" s="20"/>
      <c r="D4" s="20"/>
      <c r="E4" s="20"/>
      <c r="F4" s="20"/>
      <c r="G4" s="47" t="s">
        <v>355</v>
      </c>
    </row>
    <row r="5" ht="15" customHeight="1" spans="1:7">
      <c r="A5" s="21" t="str">
        <f>封面!D7&amp;封面!F7</f>
        <v>产权持有单位：北京巴布科克·威尔科克斯有限公司</v>
      </c>
      <c r="G5" s="65" t="s">
        <v>168</v>
      </c>
    </row>
    <row r="6" s="13" customFormat="1" ht="15" customHeight="1" spans="1:7">
      <c r="A6" s="66" t="s">
        <v>275</v>
      </c>
      <c r="B6" s="66" t="s">
        <v>276</v>
      </c>
      <c r="C6" s="67" t="s">
        <v>277</v>
      </c>
      <c r="D6" s="66" t="s">
        <v>278</v>
      </c>
      <c r="E6" s="66" t="s">
        <v>279</v>
      </c>
      <c r="F6" s="68" t="s">
        <v>336</v>
      </c>
      <c r="G6" s="66" t="s">
        <v>356</v>
      </c>
    </row>
    <row r="7" ht="15" customHeight="1" spans="1:7">
      <c r="A7" s="69" t="s">
        <v>357</v>
      </c>
      <c r="B7" s="72" t="s">
        <v>358</v>
      </c>
      <c r="C7" s="28">
        <f>'交易性-股票'!G31</f>
        <v>0</v>
      </c>
      <c r="D7" s="31">
        <f>'交易性-股票'!H31</f>
        <v>0</v>
      </c>
      <c r="E7" s="29">
        <f>'交易性-股票'!J31</f>
        <v>0</v>
      </c>
      <c r="F7" s="70" t="str">
        <f>IF(OR(AND(D7=0,E7=0),E7=0),"",E7-D7)</f>
        <v/>
      </c>
      <c r="G7" s="70" t="str">
        <f>IF(ISERROR(F7/D7),"",F7/ABS(D7)*100)</f>
        <v/>
      </c>
    </row>
    <row r="8" ht="15" customHeight="1" spans="1:7">
      <c r="A8" s="69" t="s">
        <v>359</v>
      </c>
      <c r="B8" s="72" t="s">
        <v>360</v>
      </c>
      <c r="C8" s="28">
        <f>'交易性-债券'!H31</f>
        <v>0</v>
      </c>
      <c r="D8" s="31">
        <f>'交易性-债券'!I31</f>
        <v>0</v>
      </c>
      <c r="E8" s="29">
        <f>'交易性-债券'!J31</f>
        <v>0</v>
      </c>
      <c r="F8" s="70" t="str">
        <f t="shared" ref="F8:F10" si="0">IF(OR(AND(D8=0,E8=0),E8=0),"",E8-D8)</f>
        <v/>
      </c>
      <c r="G8" s="70" t="str">
        <f t="shared" ref="G8:G10" si="1">IF(ISERROR(F8/D8),"",F8/ABS(D8)*100)</f>
        <v/>
      </c>
    </row>
    <row r="9" ht="15" customHeight="1" spans="1:7">
      <c r="A9" s="69" t="s">
        <v>361</v>
      </c>
      <c r="B9" s="72" t="s">
        <v>362</v>
      </c>
      <c r="C9" s="28">
        <f>'交易性-基金'!G31</f>
        <v>0</v>
      </c>
      <c r="D9" s="31">
        <f>'交易性-基金'!H31</f>
        <v>0</v>
      </c>
      <c r="E9" s="29">
        <f>'交易性-基金'!J31</f>
        <v>0</v>
      </c>
      <c r="F9" s="70" t="str">
        <f t="shared" si="0"/>
        <v/>
      </c>
      <c r="G9" s="70" t="str">
        <f t="shared" si="1"/>
        <v/>
      </c>
    </row>
    <row r="10" ht="15" customHeight="1" spans="1:7">
      <c r="A10" s="69" t="s">
        <v>363</v>
      </c>
      <c r="B10" s="72" t="s">
        <v>364</v>
      </c>
      <c r="C10" s="28">
        <f>'交易性-其他'!F31</f>
        <v>0</v>
      </c>
      <c r="D10" s="31">
        <f>'交易性-其他'!G31</f>
        <v>0</v>
      </c>
      <c r="E10" s="29">
        <f>'交易性-其他'!H31</f>
        <v>0</v>
      </c>
      <c r="F10" s="70" t="str">
        <f t="shared" si="0"/>
        <v/>
      </c>
      <c r="G10" s="70" t="str">
        <f t="shared" si="1"/>
        <v/>
      </c>
    </row>
    <row r="11" ht="15" customHeight="1" spans="1:7">
      <c r="A11" s="25"/>
      <c r="B11" s="41"/>
      <c r="C11" s="28"/>
      <c r="D11" s="31"/>
      <c r="E11" s="29"/>
      <c r="F11" s="29"/>
      <c r="G11" s="29"/>
    </row>
    <row r="12" ht="15" customHeight="1" spans="1:7">
      <c r="A12" s="25"/>
      <c r="B12" s="41"/>
      <c r="C12" s="28"/>
      <c r="D12" s="31"/>
      <c r="E12" s="29"/>
      <c r="F12" s="29"/>
      <c r="G12" s="29"/>
    </row>
    <row r="13" ht="15" customHeight="1" spans="1:7">
      <c r="A13" s="25"/>
      <c r="B13" s="41"/>
      <c r="C13" s="28"/>
      <c r="D13" s="31"/>
      <c r="E13" s="29"/>
      <c r="F13" s="29"/>
      <c r="G13" s="29"/>
    </row>
    <row r="14" ht="15" customHeight="1" spans="1:7">
      <c r="A14" s="25"/>
      <c r="B14" s="41"/>
      <c r="C14" s="28"/>
      <c r="D14" s="31"/>
      <c r="E14" s="29"/>
      <c r="F14" s="29"/>
      <c r="G14" s="29"/>
    </row>
    <row r="15" ht="15" customHeight="1" spans="1:7">
      <c r="A15" s="25"/>
      <c r="B15" s="41"/>
      <c r="C15" s="28"/>
      <c r="D15" s="31"/>
      <c r="E15" s="29"/>
      <c r="F15" s="29"/>
      <c r="G15" s="29"/>
    </row>
    <row r="16" ht="15" customHeight="1" spans="1:7">
      <c r="A16" s="25"/>
      <c r="B16" s="41"/>
      <c r="C16" s="28"/>
      <c r="D16" s="31"/>
      <c r="E16" s="29"/>
      <c r="F16" s="29"/>
      <c r="G16" s="29"/>
    </row>
    <row r="17" ht="15" customHeight="1" spans="1:7">
      <c r="A17" s="25"/>
      <c r="B17" s="41"/>
      <c r="C17" s="28"/>
      <c r="D17" s="31"/>
      <c r="E17" s="29"/>
      <c r="F17" s="29"/>
      <c r="G17" s="29"/>
    </row>
    <row r="18" ht="15" customHeight="1" spans="1:7">
      <c r="A18" s="25"/>
      <c r="B18" s="41"/>
      <c r="C18" s="28"/>
      <c r="D18" s="31"/>
      <c r="E18" s="29"/>
      <c r="F18" s="29"/>
      <c r="G18" s="29"/>
    </row>
    <row r="19" ht="15" customHeight="1" spans="1:7">
      <c r="A19" s="25"/>
      <c r="B19" s="41"/>
      <c r="C19" s="28"/>
      <c r="D19" s="31"/>
      <c r="E19" s="29"/>
      <c r="F19" s="29"/>
      <c r="G19" s="29"/>
    </row>
    <row r="20" ht="15" customHeight="1" spans="1:7">
      <c r="A20" s="25"/>
      <c r="B20" s="41"/>
      <c r="C20" s="28"/>
      <c r="D20" s="31"/>
      <c r="E20" s="29"/>
      <c r="F20" s="29"/>
      <c r="G20" s="29"/>
    </row>
    <row r="21" ht="15" customHeight="1" spans="1:7">
      <c r="A21" s="25"/>
      <c r="B21" s="41"/>
      <c r="C21" s="28"/>
      <c r="D21" s="31"/>
      <c r="E21" s="29"/>
      <c r="F21" s="29"/>
      <c r="G21" s="29"/>
    </row>
    <row r="22" ht="15" customHeight="1" spans="1:7">
      <c r="A22" s="25"/>
      <c r="B22" s="41"/>
      <c r="C22" s="28"/>
      <c r="D22" s="31"/>
      <c r="E22" s="29"/>
      <c r="F22" s="29"/>
      <c r="G22" s="29"/>
    </row>
    <row r="23" ht="15" customHeight="1" spans="1:7">
      <c r="A23" s="25"/>
      <c r="B23" s="41"/>
      <c r="C23" s="28"/>
      <c r="D23" s="31"/>
      <c r="E23" s="29"/>
      <c r="F23" s="29"/>
      <c r="G23" s="29"/>
    </row>
    <row r="24" ht="15" customHeight="1" spans="1:7">
      <c r="A24" s="25"/>
      <c r="B24" s="41"/>
      <c r="C24" s="28"/>
      <c r="D24" s="31"/>
      <c r="E24" s="29"/>
      <c r="F24" s="29"/>
      <c r="G24" s="29"/>
    </row>
    <row r="25" ht="15" customHeight="1" spans="1:7">
      <c r="A25" s="25"/>
      <c r="B25" s="41"/>
      <c r="C25" s="28"/>
      <c r="D25" s="31"/>
      <c r="E25" s="29"/>
      <c r="F25" s="29"/>
      <c r="G25" s="29"/>
    </row>
    <row r="26" ht="15" customHeight="1" spans="1:7">
      <c r="A26" s="25"/>
      <c r="B26" s="41"/>
      <c r="C26" s="28"/>
      <c r="D26" s="31"/>
      <c r="E26" s="29"/>
      <c r="F26" s="29"/>
      <c r="G26" s="29"/>
    </row>
    <row r="27" ht="15" customHeight="1" spans="1:7">
      <c r="A27" s="25"/>
      <c r="B27" s="41"/>
      <c r="C27" s="28"/>
      <c r="D27" s="31"/>
      <c r="E27" s="29"/>
      <c r="F27" s="29"/>
      <c r="G27" s="29"/>
    </row>
    <row r="28" s="14" customFormat="1" ht="15" customHeight="1" spans="1:7">
      <c r="A28" s="66" t="s">
        <v>285</v>
      </c>
      <c r="B28" s="66" t="s">
        <v>365</v>
      </c>
      <c r="C28" s="35">
        <f>SUM(C7:C27)</f>
        <v>0</v>
      </c>
      <c r="D28" s="36">
        <f>SUM(D7:D27)</f>
        <v>0</v>
      </c>
      <c r="E28" s="37">
        <f>SUM(E7:E27)</f>
        <v>0</v>
      </c>
      <c r="F28" s="37" t="str">
        <f>IF(OR(AND(D28=0,E28=0),E28=0),"",E28-D28)</f>
        <v/>
      </c>
      <c r="G28" s="37" t="str">
        <f>IF(ISERROR(F28/D28),"",F28/ABS(D28)*100)</f>
        <v/>
      </c>
    </row>
    <row r="29" ht="15" customHeight="1" spans="1:7">
      <c r="A29" s="15" t="str">
        <f>CONCATENATE(封面!$D$11,封面!$G$11)</f>
        <v>产权持有单位填表人：侯鹏浩</v>
      </c>
      <c r="E29" s="21" t="str">
        <f>"评估人员："&amp;封面!G20</f>
        <v>评估人员：</v>
      </c>
      <c r="G29" s="39" t="s">
        <v>313</v>
      </c>
    </row>
    <row r="30" ht="15" customHeight="1" spans="1:1">
      <c r="A30" s="401" t="str">
        <f>流动资产汇总表!A36</f>
        <v>填表日期：2025年2月21日</v>
      </c>
    </row>
  </sheetData>
  <mergeCells count="2">
    <mergeCell ref="A2:G2"/>
    <mergeCell ref="A3:G3"/>
  </mergeCells>
  <hyperlinks>
    <hyperlink ref="A1" location="索引目录!D9" display="返回索引页"/>
    <hyperlink ref="B7" location="'交易性-股票'!B1" display="交易性金融资产-股票投资"/>
    <hyperlink ref="B8" location="'交易性-债券'!B1" display="交易性金融资产-债券投资"/>
    <hyperlink ref="B1" location="流动资产汇总表!B8" display="返回"/>
    <hyperlink ref="B9" location="'交易性-基金'!B1" display="交易性金融资产-基金投资"/>
    <hyperlink ref="B10" location="'交易性-其他'!B1" display="交易性金融资产-其他投资"/>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31"/>
  <sheetViews>
    <sheetView view="pageBreakPreview" zoomScale="80" zoomScaleNormal="90" workbookViewId="0">
      <selection activeCell="L19" sqref="L19"/>
    </sheetView>
  </sheetViews>
  <sheetFormatPr defaultColWidth="9" defaultRowHeight="15.75" customHeight="1"/>
  <cols>
    <col min="1" max="1" width="7.625" style="15" customWidth="1"/>
    <col min="2" max="2" width="18.25" style="15" customWidth="1"/>
    <col min="3" max="3" width="9" style="15"/>
    <col min="4" max="4" width="8.75" style="15" customWidth="1"/>
    <col min="5" max="5" width="9.375" style="15" customWidth="1"/>
    <col min="6" max="6" width="9.25" style="15" customWidth="1"/>
    <col min="7" max="7" width="13.25" style="15" hidden="1" customWidth="1" outlineLevel="1"/>
    <col min="8" max="8" width="13.625" style="15" customWidth="1" collapsed="1"/>
    <col min="9" max="9" width="10.5" style="15" customWidth="1"/>
    <col min="10" max="10" width="13.625" style="15" customWidth="1"/>
    <col min="11" max="11" width="10.5" style="15" customWidth="1"/>
    <col min="12" max="12" width="8.125" style="15" customWidth="1"/>
    <col min="13" max="13" width="9.5" style="15" customWidth="1"/>
    <col min="14" max="14" width="11.375" style="15" customWidth="1"/>
    <col min="15" max="15" width="14.625" style="15" customWidth="1"/>
    <col min="16" max="16" width="12.375" style="15" customWidth="1"/>
    <col min="17" max="16384" width="9" style="15"/>
  </cols>
  <sheetData>
    <row r="1" s="86" customFormat="1" ht="10.5" spans="1:12">
      <c r="A1" s="87" t="s">
        <v>271</v>
      </c>
      <c r="B1" s="91" t="s">
        <v>314</v>
      </c>
      <c r="C1" s="88"/>
      <c r="D1" s="88"/>
      <c r="E1" s="88"/>
      <c r="F1" s="88"/>
      <c r="G1" s="88"/>
      <c r="H1" s="88"/>
      <c r="I1" s="88"/>
      <c r="J1" s="88"/>
      <c r="K1" s="88"/>
      <c r="L1" s="88"/>
    </row>
    <row r="2" s="12" customFormat="1" ht="30" customHeight="1" spans="1:13">
      <c r="A2" s="19" t="s">
        <v>366</v>
      </c>
      <c r="B2" s="19"/>
      <c r="C2" s="19"/>
      <c r="D2" s="19"/>
      <c r="E2" s="19"/>
      <c r="F2" s="19"/>
      <c r="G2" s="19"/>
      <c r="H2" s="19"/>
      <c r="I2" s="19"/>
      <c r="J2" s="19"/>
      <c r="K2" s="19"/>
      <c r="L2" s="19"/>
      <c r="M2" s="19"/>
    </row>
    <row r="3" ht="15" customHeight="1" spans="1:13">
      <c r="A3" s="20" t="str">
        <f>CONCATENATE(封面!D9,封面!F9,封面!G9,封面!H9,封面!I9,封面!J9,封面!K9)</f>
        <v>评估基准日：2025年1月31日</v>
      </c>
      <c r="B3" s="20"/>
      <c r="C3" s="20"/>
      <c r="D3" s="20"/>
      <c r="E3" s="20"/>
      <c r="F3" s="20"/>
      <c r="G3" s="20"/>
      <c r="H3" s="20"/>
      <c r="I3" s="20"/>
      <c r="J3" s="20"/>
      <c r="K3" s="20"/>
      <c r="L3" s="20"/>
      <c r="M3" s="20"/>
    </row>
    <row r="4" ht="15" customHeight="1" spans="1:16">
      <c r="A4" s="20"/>
      <c r="B4" s="20"/>
      <c r="C4" s="20"/>
      <c r="D4" s="20"/>
      <c r="E4" s="20"/>
      <c r="F4" s="20"/>
      <c r="G4" s="20"/>
      <c r="H4" s="20"/>
      <c r="I4" s="38"/>
      <c r="J4" s="38"/>
      <c r="K4" s="38"/>
      <c r="L4" s="38"/>
      <c r="M4" s="39" t="s">
        <v>367</v>
      </c>
      <c r="N4" s="53" t="s">
        <v>342</v>
      </c>
      <c r="O4" s="54"/>
      <c r="P4" s="54"/>
    </row>
    <row r="5" ht="15" customHeight="1" spans="1:16">
      <c r="A5" s="21" t="str">
        <f>封面!D7&amp;封面!F7</f>
        <v>产权持有单位：北京巴布科克·威尔科克斯有限公司</v>
      </c>
      <c r="M5" s="39" t="s">
        <v>327</v>
      </c>
      <c r="N5" s="55"/>
      <c r="O5" s="55"/>
      <c r="P5" s="55"/>
    </row>
    <row r="6" s="13" customFormat="1" ht="26" spans="1:16">
      <c r="A6" s="22" t="s">
        <v>328</v>
      </c>
      <c r="B6" s="22" t="s">
        <v>368</v>
      </c>
      <c r="C6" s="22" t="s">
        <v>369</v>
      </c>
      <c r="D6" s="22" t="s">
        <v>370</v>
      </c>
      <c r="E6" s="22" t="s">
        <v>371</v>
      </c>
      <c r="F6" s="22" t="s">
        <v>372</v>
      </c>
      <c r="G6" s="23" t="s">
        <v>333</v>
      </c>
      <c r="H6" s="33" t="s">
        <v>334</v>
      </c>
      <c r="I6" s="56" t="s">
        <v>373</v>
      </c>
      <c r="J6" s="22" t="s">
        <v>335</v>
      </c>
      <c r="K6" s="22" t="s">
        <v>336</v>
      </c>
      <c r="L6" s="22" t="s">
        <v>337</v>
      </c>
      <c r="M6" s="22" t="s">
        <v>338</v>
      </c>
      <c r="N6" s="60" t="s">
        <v>345</v>
      </c>
      <c r="O6" s="60" t="s">
        <v>346</v>
      </c>
      <c r="P6" s="60" t="s">
        <v>374</v>
      </c>
    </row>
    <row r="7" ht="15" customHeight="1" spans="1:16">
      <c r="A7" s="25"/>
      <c r="B7" s="26"/>
      <c r="C7" s="26"/>
      <c r="D7" s="27"/>
      <c r="E7" s="78"/>
      <c r="F7" s="31"/>
      <c r="G7" s="28"/>
      <c r="H7" s="31"/>
      <c r="I7" s="29"/>
      <c r="J7" s="29"/>
      <c r="K7" s="70" t="str">
        <f>IF(OR(AND(H7=0,J7=0),J7=0),"",J7-H7)</f>
        <v/>
      </c>
      <c r="L7" s="70" t="str">
        <f>IF(ISERROR(K7/H7),"",K7/ABS(H7)*100)</f>
        <v/>
      </c>
      <c r="M7" s="41"/>
      <c r="N7" s="41"/>
      <c r="O7" s="41"/>
      <c r="P7" s="41"/>
    </row>
    <row r="8" ht="15" customHeight="1" spans="1:16">
      <c r="A8" s="25"/>
      <c r="B8" s="26"/>
      <c r="C8" s="26"/>
      <c r="D8" s="27"/>
      <c r="E8" s="78"/>
      <c r="F8" s="31"/>
      <c r="G8" s="28"/>
      <c r="H8" s="31"/>
      <c r="I8" s="29"/>
      <c r="J8" s="29"/>
      <c r="K8" s="29" t="str">
        <f t="shared" ref="K8:K31" si="0">IF(OR(AND(H8=0,J8=0),J8=0),"",J8-H8)</f>
        <v/>
      </c>
      <c r="L8" s="29" t="str">
        <f t="shared" ref="L8:L31" si="1">IF(ISERROR(K8/H8),"",K8/ABS(H8)*100)</f>
        <v/>
      </c>
      <c r="M8" s="41"/>
      <c r="N8" s="41"/>
      <c r="O8" s="41"/>
      <c r="P8" s="41"/>
    </row>
    <row r="9" ht="15" customHeight="1" spans="1:16">
      <c r="A9" s="25"/>
      <c r="B9" s="26"/>
      <c r="C9" s="26"/>
      <c r="D9" s="27"/>
      <c r="E9" s="78"/>
      <c r="F9" s="31"/>
      <c r="G9" s="28"/>
      <c r="H9" s="31"/>
      <c r="I9" s="29"/>
      <c r="J9" s="29"/>
      <c r="K9" s="29" t="str">
        <f t="shared" si="0"/>
        <v/>
      </c>
      <c r="L9" s="29" t="str">
        <f t="shared" si="1"/>
        <v/>
      </c>
      <c r="M9" s="41"/>
      <c r="N9" s="41"/>
      <c r="O9" s="41"/>
      <c r="P9" s="41"/>
    </row>
    <row r="10" ht="15" customHeight="1" spans="1:16">
      <c r="A10" s="25"/>
      <c r="B10" s="26"/>
      <c r="C10" s="26"/>
      <c r="D10" s="27"/>
      <c r="E10" s="78"/>
      <c r="F10" s="31"/>
      <c r="G10" s="28"/>
      <c r="H10" s="31"/>
      <c r="I10" s="29"/>
      <c r="J10" s="29"/>
      <c r="K10" s="29" t="str">
        <f t="shared" si="0"/>
        <v/>
      </c>
      <c r="L10" s="29" t="str">
        <f t="shared" si="1"/>
        <v/>
      </c>
      <c r="M10" s="41"/>
      <c r="N10" s="41"/>
      <c r="O10" s="41"/>
      <c r="P10" s="41"/>
    </row>
    <row r="11" ht="15" customHeight="1" spans="1:16">
      <c r="A11" s="25"/>
      <c r="B11" s="26"/>
      <c r="C11" s="26"/>
      <c r="D11" s="27"/>
      <c r="E11" s="78"/>
      <c r="F11" s="31"/>
      <c r="G11" s="28"/>
      <c r="H11" s="31"/>
      <c r="I11" s="29"/>
      <c r="J11" s="29"/>
      <c r="K11" s="29" t="str">
        <f t="shared" si="0"/>
        <v/>
      </c>
      <c r="L11" s="29" t="str">
        <f t="shared" si="1"/>
        <v/>
      </c>
      <c r="M11" s="41"/>
      <c r="N11" s="41"/>
      <c r="O11" s="41"/>
      <c r="P11" s="41"/>
    </row>
    <row r="12" ht="15" customHeight="1" spans="1:16">
      <c r="A12" s="25"/>
      <c r="B12" s="26"/>
      <c r="C12" s="26"/>
      <c r="D12" s="27"/>
      <c r="E12" s="78"/>
      <c r="F12" s="31"/>
      <c r="G12" s="28"/>
      <c r="H12" s="31"/>
      <c r="I12" s="29"/>
      <c r="J12" s="29"/>
      <c r="K12" s="29" t="str">
        <f t="shared" si="0"/>
        <v/>
      </c>
      <c r="L12" s="29" t="str">
        <f t="shared" si="1"/>
        <v/>
      </c>
      <c r="M12" s="41"/>
      <c r="N12" s="41"/>
      <c r="O12" s="41"/>
      <c r="P12" s="41"/>
    </row>
    <row r="13" ht="15" customHeight="1" spans="1:16">
      <c r="A13" s="25"/>
      <c r="B13" s="26"/>
      <c r="C13" s="26"/>
      <c r="D13" s="27"/>
      <c r="E13" s="78"/>
      <c r="F13" s="31"/>
      <c r="G13" s="28"/>
      <c r="H13" s="31"/>
      <c r="I13" s="29"/>
      <c r="J13" s="29"/>
      <c r="K13" s="29" t="str">
        <f t="shared" si="0"/>
        <v/>
      </c>
      <c r="L13" s="29" t="str">
        <f t="shared" si="1"/>
        <v/>
      </c>
      <c r="M13" s="41"/>
      <c r="N13" s="41"/>
      <c r="O13" s="41"/>
      <c r="P13" s="41"/>
    </row>
    <row r="14" ht="15" customHeight="1" spans="1:16">
      <c r="A14" s="25"/>
      <c r="B14" s="26"/>
      <c r="C14" s="26"/>
      <c r="D14" s="27"/>
      <c r="E14" s="78"/>
      <c r="F14" s="31"/>
      <c r="G14" s="28"/>
      <c r="H14" s="31"/>
      <c r="I14" s="29"/>
      <c r="J14" s="29"/>
      <c r="K14" s="29" t="str">
        <f t="shared" si="0"/>
        <v/>
      </c>
      <c r="L14" s="29" t="str">
        <f t="shared" si="1"/>
        <v/>
      </c>
      <c r="M14" s="41"/>
      <c r="N14" s="41"/>
      <c r="O14" s="41"/>
      <c r="P14" s="41"/>
    </row>
    <row r="15" ht="15" customHeight="1" spans="1:16">
      <c r="A15" s="25"/>
      <c r="B15" s="26"/>
      <c r="C15" s="26"/>
      <c r="D15" s="27"/>
      <c r="E15" s="78"/>
      <c r="F15" s="31"/>
      <c r="G15" s="28"/>
      <c r="H15" s="31"/>
      <c r="I15" s="29"/>
      <c r="J15" s="29"/>
      <c r="K15" s="29" t="str">
        <f t="shared" si="0"/>
        <v/>
      </c>
      <c r="L15" s="29" t="str">
        <f t="shared" si="1"/>
        <v/>
      </c>
      <c r="M15" s="41"/>
      <c r="N15" s="41"/>
      <c r="O15" s="41"/>
      <c r="P15" s="41"/>
    </row>
    <row r="16" ht="15" customHeight="1" spans="1:16">
      <c r="A16" s="25"/>
      <c r="B16" s="26"/>
      <c r="C16" s="26"/>
      <c r="D16" s="27"/>
      <c r="E16" s="78"/>
      <c r="F16" s="31"/>
      <c r="G16" s="28"/>
      <c r="H16" s="31"/>
      <c r="I16" s="29"/>
      <c r="J16" s="29"/>
      <c r="K16" s="29" t="str">
        <f t="shared" si="0"/>
        <v/>
      </c>
      <c r="L16" s="29" t="str">
        <f t="shared" si="1"/>
        <v/>
      </c>
      <c r="M16" s="41"/>
      <c r="N16" s="41"/>
      <c r="O16" s="41"/>
      <c r="P16" s="41"/>
    </row>
    <row r="17" ht="15" customHeight="1" spans="1:16">
      <c r="A17" s="25"/>
      <c r="B17" s="26"/>
      <c r="C17" s="26"/>
      <c r="D17" s="27"/>
      <c r="E17" s="78"/>
      <c r="F17" s="31"/>
      <c r="G17" s="28"/>
      <c r="H17" s="31"/>
      <c r="I17" s="29"/>
      <c r="J17" s="29"/>
      <c r="K17" s="29" t="str">
        <f t="shared" si="0"/>
        <v/>
      </c>
      <c r="L17" s="29" t="str">
        <f t="shared" si="1"/>
        <v/>
      </c>
      <c r="M17" s="41"/>
      <c r="N17" s="41"/>
      <c r="O17" s="41"/>
      <c r="P17" s="41"/>
    </row>
    <row r="18" ht="15" customHeight="1" spans="1:16">
      <c r="A18" s="25"/>
      <c r="B18" s="26"/>
      <c r="C18" s="26"/>
      <c r="D18" s="27"/>
      <c r="E18" s="78"/>
      <c r="F18" s="31"/>
      <c r="G18" s="28"/>
      <c r="H18" s="31"/>
      <c r="I18" s="29"/>
      <c r="J18" s="29"/>
      <c r="K18" s="29" t="str">
        <f t="shared" si="0"/>
        <v/>
      </c>
      <c r="L18" s="29" t="str">
        <f t="shared" si="1"/>
        <v/>
      </c>
      <c r="M18" s="41"/>
      <c r="N18" s="41"/>
      <c r="O18" s="41"/>
      <c r="P18" s="41"/>
    </row>
    <row r="19" ht="15" customHeight="1" spans="1:16">
      <c r="A19" s="25"/>
      <c r="B19" s="26"/>
      <c r="C19" s="26"/>
      <c r="D19" s="27"/>
      <c r="E19" s="78"/>
      <c r="F19" s="31"/>
      <c r="G19" s="28"/>
      <c r="H19" s="31"/>
      <c r="I19" s="29"/>
      <c r="J19" s="29"/>
      <c r="K19" s="29" t="str">
        <f t="shared" si="0"/>
        <v/>
      </c>
      <c r="L19" s="29" t="str">
        <f t="shared" si="1"/>
        <v/>
      </c>
      <c r="M19" s="41"/>
      <c r="N19" s="41"/>
      <c r="O19" s="41"/>
      <c r="P19" s="41"/>
    </row>
    <row r="20" ht="15" customHeight="1" spans="1:16">
      <c r="A20" s="25"/>
      <c r="B20" s="26"/>
      <c r="C20" s="26"/>
      <c r="D20" s="27"/>
      <c r="E20" s="78"/>
      <c r="F20" s="31"/>
      <c r="G20" s="28"/>
      <c r="H20" s="31"/>
      <c r="I20" s="29"/>
      <c r="J20" s="29"/>
      <c r="K20" s="29" t="str">
        <f t="shared" si="0"/>
        <v/>
      </c>
      <c r="L20" s="29" t="str">
        <f t="shared" si="1"/>
        <v/>
      </c>
      <c r="M20" s="41"/>
      <c r="N20" s="41"/>
      <c r="O20" s="41"/>
      <c r="P20" s="41"/>
    </row>
    <row r="21" ht="15" customHeight="1" spans="1:16">
      <c r="A21" s="25"/>
      <c r="B21" s="26"/>
      <c r="C21" s="26"/>
      <c r="D21" s="27"/>
      <c r="E21" s="78"/>
      <c r="F21" s="31"/>
      <c r="G21" s="28"/>
      <c r="H21" s="31"/>
      <c r="I21" s="29"/>
      <c r="J21" s="29"/>
      <c r="K21" s="29" t="str">
        <f t="shared" si="0"/>
        <v/>
      </c>
      <c r="L21" s="29" t="str">
        <f t="shared" si="1"/>
        <v/>
      </c>
      <c r="M21" s="41"/>
      <c r="N21" s="41"/>
      <c r="O21" s="41"/>
      <c r="P21" s="41"/>
    </row>
    <row r="22" ht="15" customHeight="1" spans="1:16">
      <c r="A22" s="25"/>
      <c r="B22" s="26"/>
      <c r="C22" s="26"/>
      <c r="D22" s="27"/>
      <c r="E22" s="78"/>
      <c r="F22" s="31"/>
      <c r="G22" s="28"/>
      <c r="H22" s="31"/>
      <c r="I22" s="29"/>
      <c r="J22" s="29"/>
      <c r="K22" s="29" t="str">
        <f t="shared" si="0"/>
        <v/>
      </c>
      <c r="L22" s="29" t="str">
        <f t="shared" si="1"/>
        <v/>
      </c>
      <c r="M22" s="41"/>
      <c r="N22" s="41"/>
      <c r="O22" s="41"/>
      <c r="P22" s="41"/>
    </row>
    <row r="23" ht="15" customHeight="1" spans="1:16">
      <c r="A23" s="25"/>
      <c r="B23" s="26"/>
      <c r="C23" s="26"/>
      <c r="D23" s="27"/>
      <c r="E23" s="78"/>
      <c r="F23" s="31"/>
      <c r="G23" s="28"/>
      <c r="H23" s="31"/>
      <c r="I23" s="29"/>
      <c r="J23" s="29"/>
      <c r="K23" s="29" t="str">
        <f t="shared" si="0"/>
        <v/>
      </c>
      <c r="L23" s="29" t="str">
        <f t="shared" si="1"/>
        <v/>
      </c>
      <c r="M23" s="41"/>
      <c r="N23" s="41"/>
      <c r="O23" s="41"/>
      <c r="P23" s="41"/>
    </row>
    <row r="24" ht="15" customHeight="1" spans="1:16">
      <c r="A24" s="25"/>
      <c r="B24" s="26"/>
      <c r="C24" s="26"/>
      <c r="D24" s="27"/>
      <c r="E24" s="78"/>
      <c r="F24" s="31"/>
      <c r="G24" s="28"/>
      <c r="H24" s="31"/>
      <c r="I24" s="29"/>
      <c r="J24" s="29"/>
      <c r="K24" s="29" t="str">
        <f t="shared" si="0"/>
        <v/>
      </c>
      <c r="L24" s="29" t="str">
        <f t="shared" si="1"/>
        <v/>
      </c>
      <c r="M24" s="41"/>
      <c r="N24" s="41"/>
      <c r="O24" s="41"/>
      <c r="P24" s="41"/>
    </row>
    <row r="25" ht="15" customHeight="1" spans="1:16">
      <c r="A25" s="25"/>
      <c r="B25" s="26"/>
      <c r="C25" s="26"/>
      <c r="D25" s="27"/>
      <c r="E25" s="78"/>
      <c r="F25" s="31"/>
      <c r="G25" s="28"/>
      <c r="H25" s="31"/>
      <c r="I25" s="29"/>
      <c r="J25" s="29"/>
      <c r="K25" s="29" t="str">
        <f t="shared" si="0"/>
        <v/>
      </c>
      <c r="L25" s="29" t="str">
        <f t="shared" si="1"/>
        <v/>
      </c>
      <c r="M25" s="41"/>
      <c r="N25" s="41"/>
      <c r="O25" s="41"/>
      <c r="P25" s="41"/>
    </row>
    <row r="26" ht="15" customHeight="1" spans="1:16">
      <c r="A26" s="25"/>
      <c r="B26" s="26"/>
      <c r="C26" s="26"/>
      <c r="D26" s="27"/>
      <c r="E26" s="78"/>
      <c r="F26" s="31"/>
      <c r="G26" s="28"/>
      <c r="H26" s="31"/>
      <c r="I26" s="29"/>
      <c r="J26" s="29"/>
      <c r="K26" s="29" t="str">
        <f t="shared" si="0"/>
        <v/>
      </c>
      <c r="L26" s="29" t="str">
        <f t="shared" si="1"/>
        <v/>
      </c>
      <c r="M26" s="41"/>
      <c r="N26" s="41"/>
      <c r="O26" s="41"/>
      <c r="P26" s="41"/>
    </row>
    <row r="27" ht="15" customHeight="1" spans="1:16">
      <c r="A27" s="25"/>
      <c r="B27" s="26"/>
      <c r="C27" s="26"/>
      <c r="D27" s="27"/>
      <c r="E27" s="78"/>
      <c r="F27" s="31"/>
      <c r="G27" s="28"/>
      <c r="H27" s="31"/>
      <c r="I27" s="29"/>
      <c r="J27" s="29"/>
      <c r="K27" s="29" t="str">
        <f t="shared" si="0"/>
        <v/>
      </c>
      <c r="L27" s="29" t="str">
        <f t="shared" si="1"/>
        <v/>
      </c>
      <c r="M27" s="41"/>
      <c r="N27" s="41"/>
      <c r="O27" s="41"/>
      <c r="P27" s="41"/>
    </row>
    <row r="28" ht="15" customHeight="1" spans="1:16">
      <c r="A28" s="25"/>
      <c r="B28" s="26"/>
      <c r="C28" s="26"/>
      <c r="D28" s="27"/>
      <c r="E28" s="78"/>
      <c r="F28" s="31"/>
      <c r="G28" s="28"/>
      <c r="H28" s="31"/>
      <c r="I28" s="29"/>
      <c r="J28" s="29"/>
      <c r="K28" s="29" t="str">
        <f t="shared" si="0"/>
        <v/>
      </c>
      <c r="L28" s="29" t="str">
        <f t="shared" si="1"/>
        <v/>
      </c>
      <c r="M28" s="41"/>
      <c r="N28" s="41"/>
      <c r="O28" s="41"/>
      <c r="P28" s="41"/>
    </row>
    <row r="29" ht="15" customHeight="1" spans="1:16">
      <c r="A29" s="25"/>
      <c r="B29" s="26"/>
      <c r="C29" s="26"/>
      <c r="D29" s="27"/>
      <c r="E29" s="78"/>
      <c r="F29" s="31"/>
      <c r="G29" s="28"/>
      <c r="H29" s="31"/>
      <c r="I29" s="29"/>
      <c r="J29" s="29"/>
      <c r="K29" s="29" t="str">
        <f t="shared" si="0"/>
        <v/>
      </c>
      <c r="L29" s="29" t="str">
        <f t="shared" si="1"/>
        <v/>
      </c>
      <c r="M29" s="41"/>
      <c r="N29" s="41"/>
      <c r="O29" s="41"/>
      <c r="P29" s="41"/>
    </row>
    <row r="30" ht="15" customHeight="1" spans="1:16">
      <c r="A30" s="25"/>
      <c r="B30" s="26"/>
      <c r="C30" s="26"/>
      <c r="D30" s="27"/>
      <c r="E30" s="78"/>
      <c r="F30" s="31"/>
      <c r="G30" s="28"/>
      <c r="H30" s="31"/>
      <c r="I30" s="29"/>
      <c r="J30" s="29"/>
      <c r="K30" s="29" t="str">
        <f t="shared" si="0"/>
        <v/>
      </c>
      <c r="L30" s="29" t="str">
        <f t="shared" si="1"/>
        <v/>
      </c>
      <c r="M30" s="41"/>
      <c r="N30" s="41"/>
      <c r="O30" s="41"/>
      <c r="P30" s="41"/>
    </row>
    <row r="31" s="14" customFormat="1" ht="15" customHeight="1" spans="1:16">
      <c r="A31" s="32" t="s">
        <v>375</v>
      </c>
      <c r="B31" s="33"/>
      <c r="C31" s="42"/>
      <c r="D31" s="89"/>
      <c r="E31" s="42"/>
      <c r="F31" s="42"/>
      <c r="G31" s="35">
        <f>SUM(G7:G30)</f>
        <v>0</v>
      </c>
      <c r="H31" s="36">
        <f>SUM(H7:H30)</f>
        <v>0</v>
      </c>
      <c r="I31" s="37"/>
      <c r="J31" s="37">
        <f>SUM(J7:J30)</f>
        <v>0</v>
      </c>
      <c r="K31" s="37" t="str">
        <f t="shared" si="0"/>
        <v/>
      </c>
      <c r="L31" s="37" t="str">
        <f t="shared" si="1"/>
        <v/>
      </c>
      <c r="M31" s="42"/>
      <c r="N31" s="42"/>
      <c r="O31" s="42"/>
      <c r="P31" s="42"/>
    </row>
  </sheetData>
  <mergeCells count="4">
    <mergeCell ref="A2:M2"/>
    <mergeCell ref="A3:M3"/>
    <mergeCell ref="A31:B31"/>
    <mergeCell ref="N4:P5"/>
  </mergeCells>
  <hyperlinks>
    <hyperlink ref="A1" location="索引目录!E9" display="返回索引页"/>
    <hyperlink ref="B1" location="交易性金融资产汇总!B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P31"/>
  <sheetViews>
    <sheetView view="pageBreakPreview" zoomScale="80" zoomScaleNormal="90" workbookViewId="0">
      <pane ySplit="6" topLeftCell="A7" activePane="bottomLeft" state="frozen"/>
      <selection/>
      <selection pane="bottomLeft" activeCell="N4" sqref="N4:P6"/>
    </sheetView>
  </sheetViews>
  <sheetFormatPr defaultColWidth="9" defaultRowHeight="15.75" customHeight="1"/>
  <cols>
    <col min="1" max="1" width="7.625" style="15" customWidth="1"/>
    <col min="2" max="2" width="18.125" style="15" customWidth="1"/>
    <col min="3" max="3" width="9" style="15"/>
    <col min="4" max="4" width="9.125" style="15" customWidth="1"/>
    <col min="5" max="5" width="8.25" style="15" customWidth="1"/>
    <col min="6" max="7" width="9" style="15"/>
    <col min="8" max="8" width="15.125" style="15" hidden="1" customWidth="1" outlineLevel="1"/>
    <col min="9" max="9" width="15.125" style="15" customWidth="1" collapsed="1"/>
    <col min="10" max="10" width="15.125" style="15" customWidth="1"/>
    <col min="11" max="11" width="10" style="15" customWidth="1"/>
    <col min="12" max="12" width="7.75" style="15" customWidth="1"/>
    <col min="13" max="13" width="9" style="15"/>
    <col min="14" max="14" width="11.375" style="15" customWidth="1"/>
    <col min="15" max="15" width="13.625" style="15" customWidth="1"/>
    <col min="16" max="16" width="9.375" style="15" customWidth="1"/>
    <col min="17" max="16384" width="9" style="15"/>
  </cols>
  <sheetData>
    <row r="1" s="86" customFormat="1" ht="10.5" spans="1:12">
      <c r="A1" s="91" t="s">
        <v>324</v>
      </c>
      <c r="B1" s="400" t="s">
        <v>376</v>
      </c>
      <c r="C1" s="88"/>
      <c r="D1" s="88"/>
      <c r="E1" s="88"/>
      <c r="F1" s="88"/>
      <c r="G1" s="88"/>
      <c r="H1" s="88"/>
      <c r="I1" s="88"/>
      <c r="J1" s="88"/>
      <c r="K1" s="88"/>
      <c r="L1" s="88"/>
    </row>
    <row r="2" s="12" customFormat="1" ht="30" customHeight="1" spans="1:13">
      <c r="A2" s="19" t="s">
        <v>377</v>
      </c>
      <c r="B2" s="19"/>
      <c r="C2" s="19"/>
      <c r="D2" s="19"/>
      <c r="E2" s="19"/>
      <c r="F2" s="19"/>
      <c r="G2" s="19"/>
      <c r="H2" s="19"/>
      <c r="I2" s="19"/>
      <c r="J2" s="19"/>
      <c r="K2" s="19"/>
      <c r="L2" s="19"/>
      <c r="M2" s="19"/>
    </row>
    <row r="3" ht="15" customHeight="1" spans="1:13">
      <c r="A3" s="20" t="str">
        <f>CONCATENATE(封面!D9,封面!F9,封面!G9,封面!H9,封面!I9,封面!J9,封面!K9)</f>
        <v>评估基准日：2025年1月31日</v>
      </c>
      <c r="B3" s="20"/>
      <c r="C3" s="20"/>
      <c r="D3" s="20"/>
      <c r="E3" s="20"/>
      <c r="F3" s="20"/>
      <c r="G3" s="20"/>
      <c r="H3" s="20"/>
      <c r="I3" s="20"/>
      <c r="J3" s="20"/>
      <c r="K3" s="20"/>
      <c r="L3" s="20"/>
      <c r="M3" s="20"/>
    </row>
    <row r="4" ht="15" customHeight="1" spans="1:16">
      <c r="A4" s="20"/>
      <c r="B4" s="20"/>
      <c r="C4" s="20"/>
      <c r="D4" s="20"/>
      <c r="E4" s="20"/>
      <c r="F4" s="20"/>
      <c r="G4" s="20"/>
      <c r="H4" s="20"/>
      <c r="I4" s="20"/>
      <c r="J4" s="38"/>
      <c r="K4" s="38"/>
      <c r="L4" s="38"/>
      <c r="M4" s="39" t="s">
        <v>378</v>
      </c>
      <c r="N4" s="53" t="s">
        <v>342</v>
      </c>
      <c r="O4" s="54"/>
      <c r="P4" s="54"/>
    </row>
    <row r="5" ht="15" customHeight="1" spans="1:16">
      <c r="A5" s="21" t="str">
        <f>封面!D7&amp;封面!F7</f>
        <v>产权持有单位：北京巴布科克·威尔科克斯有限公司</v>
      </c>
      <c r="M5" s="39" t="s">
        <v>327</v>
      </c>
      <c r="N5" s="55"/>
      <c r="O5" s="55"/>
      <c r="P5" s="55"/>
    </row>
    <row r="6" s="13" customFormat="1" ht="25.15" customHeight="1" spans="1:16">
      <c r="A6" s="22" t="s">
        <v>328</v>
      </c>
      <c r="B6" s="22" t="s">
        <v>368</v>
      </c>
      <c r="C6" s="22" t="s">
        <v>379</v>
      </c>
      <c r="D6" s="22" t="s">
        <v>380</v>
      </c>
      <c r="E6" s="22" t="s">
        <v>370</v>
      </c>
      <c r="F6" s="22" t="s">
        <v>381</v>
      </c>
      <c r="G6" s="22" t="s">
        <v>372</v>
      </c>
      <c r="H6" s="23" t="s">
        <v>333</v>
      </c>
      <c r="I6" s="33" t="s">
        <v>334</v>
      </c>
      <c r="J6" s="22" t="s">
        <v>335</v>
      </c>
      <c r="K6" s="22" t="s">
        <v>336</v>
      </c>
      <c r="L6" s="22" t="s">
        <v>337</v>
      </c>
      <c r="M6" s="22" t="s">
        <v>338</v>
      </c>
      <c r="N6" s="60" t="s">
        <v>345</v>
      </c>
      <c r="O6" s="60" t="s">
        <v>346</v>
      </c>
      <c r="P6" s="60" t="s">
        <v>374</v>
      </c>
    </row>
    <row r="7" ht="15" customHeight="1" spans="1:16">
      <c r="A7" s="25"/>
      <c r="B7" s="26"/>
      <c r="C7" s="26"/>
      <c r="D7" s="27"/>
      <c r="E7" s="27"/>
      <c r="F7" s="76"/>
      <c r="G7" s="31"/>
      <c r="H7" s="28"/>
      <c r="I7" s="31"/>
      <c r="J7" s="29"/>
      <c r="K7" s="70" t="str">
        <f>IF(OR(AND(I7=0,J7=0),J7=0),"",J7-I7)</f>
        <v/>
      </c>
      <c r="L7" s="70" t="str">
        <f>IF(ISERROR(K7/I7),"",K7/ABS(I7)*100)</f>
        <v/>
      </c>
      <c r="M7" s="41"/>
      <c r="N7" s="41"/>
      <c r="O7" s="41"/>
      <c r="P7" s="41"/>
    </row>
    <row r="8" ht="15" customHeight="1" spans="1:16">
      <c r="A8" s="25"/>
      <c r="B8" s="26"/>
      <c r="C8" s="26"/>
      <c r="D8" s="27"/>
      <c r="E8" s="27"/>
      <c r="F8" s="76"/>
      <c r="G8" s="31"/>
      <c r="H8" s="28"/>
      <c r="I8" s="31"/>
      <c r="J8" s="29"/>
      <c r="K8" s="29" t="str">
        <f t="shared" ref="K8:K31" si="0">IF(OR(AND(I8=0,J8=0),J8=0),"",J8-I8)</f>
        <v/>
      </c>
      <c r="L8" s="29" t="str">
        <f t="shared" ref="L8:L31" si="1">IF(ISERROR(K8/I8),"",K8/ABS(I8)*100)</f>
        <v/>
      </c>
      <c r="M8" s="41"/>
      <c r="N8" s="41"/>
      <c r="O8" s="41"/>
      <c r="P8" s="41"/>
    </row>
    <row r="9" ht="15" customHeight="1" spans="1:16">
      <c r="A9" s="25"/>
      <c r="B9" s="26"/>
      <c r="C9" s="26"/>
      <c r="D9" s="27"/>
      <c r="E9" s="27"/>
      <c r="F9" s="76"/>
      <c r="G9" s="31"/>
      <c r="H9" s="28"/>
      <c r="I9" s="31"/>
      <c r="J9" s="29"/>
      <c r="K9" s="29" t="str">
        <f t="shared" si="0"/>
        <v/>
      </c>
      <c r="L9" s="29" t="str">
        <f t="shared" si="1"/>
        <v/>
      </c>
      <c r="M9" s="41"/>
      <c r="N9" s="41"/>
      <c r="O9" s="41"/>
      <c r="P9" s="41"/>
    </row>
    <row r="10" ht="15" customHeight="1" spans="1:16">
      <c r="A10" s="25"/>
      <c r="B10" s="26"/>
      <c r="C10" s="26"/>
      <c r="D10" s="27"/>
      <c r="E10" s="27"/>
      <c r="F10" s="76"/>
      <c r="G10" s="31"/>
      <c r="H10" s="28"/>
      <c r="I10" s="31"/>
      <c r="J10" s="29"/>
      <c r="K10" s="29" t="str">
        <f t="shared" si="0"/>
        <v/>
      </c>
      <c r="L10" s="29" t="str">
        <f t="shared" si="1"/>
        <v/>
      </c>
      <c r="M10" s="41"/>
      <c r="N10" s="41"/>
      <c r="O10" s="41"/>
      <c r="P10" s="41"/>
    </row>
    <row r="11" ht="15" customHeight="1" spans="1:16">
      <c r="A11" s="25"/>
      <c r="B11" s="26"/>
      <c r="C11" s="26"/>
      <c r="D11" s="27"/>
      <c r="E11" s="27"/>
      <c r="F11" s="76"/>
      <c r="G11" s="31"/>
      <c r="H11" s="28"/>
      <c r="I11" s="31"/>
      <c r="J11" s="29"/>
      <c r="K11" s="29" t="str">
        <f t="shared" si="0"/>
        <v/>
      </c>
      <c r="L11" s="29" t="str">
        <f t="shared" si="1"/>
        <v/>
      </c>
      <c r="M11" s="41"/>
      <c r="N11" s="41"/>
      <c r="O11" s="41"/>
      <c r="P11" s="41"/>
    </row>
    <row r="12" ht="15" customHeight="1" spans="1:16">
      <c r="A12" s="25"/>
      <c r="B12" s="26"/>
      <c r="C12" s="26"/>
      <c r="D12" s="27"/>
      <c r="E12" s="27"/>
      <c r="F12" s="76"/>
      <c r="G12" s="31"/>
      <c r="H12" s="28"/>
      <c r="I12" s="31"/>
      <c r="J12" s="29"/>
      <c r="K12" s="29" t="str">
        <f t="shared" si="0"/>
        <v/>
      </c>
      <c r="L12" s="29" t="str">
        <f t="shared" si="1"/>
        <v/>
      </c>
      <c r="M12" s="41"/>
      <c r="N12" s="41"/>
      <c r="O12" s="41"/>
      <c r="P12" s="41"/>
    </row>
    <row r="13" ht="15" customHeight="1" spans="1:16">
      <c r="A13" s="25"/>
      <c r="B13" s="26"/>
      <c r="C13" s="26"/>
      <c r="D13" s="27"/>
      <c r="E13" s="27"/>
      <c r="F13" s="76"/>
      <c r="G13" s="31"/>
      <c r="H13" s="28"/>
      <c r="I13" s="31"/>
      <c r="J13" s="29"/>
      <c r="K13" s="29" t="str">
        <f t="shared" si="0"/>
        <v/>
      </c>
      <c r="L13" s="29" t="str">
        <f t="shared" si="1"/>
        <v/>
      </c>
      <c r="M13" s="41"/>
      <c r="N13" s="41"/>
      <c r="O13" s="41"/>
      <c r="P13" s="41"/>
    </row>
    <row r="14" ht="15" customHeight="1" spans="1:16">
      <c r="A14" s="25"/>
      <c r="B14" s="26"/>
      <c r="C14" s="26"/>
      <c r="D14" s="27"/>
      <c r="E14" s="27"/>
      <c r="F14" s="76"/>
      <c r="G14" s="31"/>
      <c r="H14" s="28"/>
      <c r="I14" s="31"/>
      <c r="J14" s="29"/>
      <c r="K14" s="29" t="str">
        <f t="shared" si="0"/>
        <v/>
      </c>
      <c r="L14" s="29" t="str">
        <f t="shared" si="1"/>
        <v/>
      </c>
      <c r="M14" s="41"/>
      <c r="N14" s="41"/>
      <c r="O14" s="41"/>
      <c r="P14" s="41"/>
    </row>
    <row r="15" ht="15" customHeight="1" spans="1:16">
      <c r="A15" s="25"/>
      <c r="B15" s="26"/>
      <c r="C15" s="26"/>
      <c r="D15" s="27"/>
      <c r="E15" s="27"/>
      <c r="F15" s="76"/>
      <c r="G15" s="31"/>
      <c r="H15" s="28"/>
      <c r="I15" s="31"/>
      <c r="J15" s="29"/>
      <c r="K15" s="29" t="str">
        <f t="shared" si="0"/>
        <v/>
      </c>
      <c r="L15" s="29" t="str">
        <f t="shared" si="1"/>
        <v/>
      </c>
      <c r="M15" s="41"/>
      <c r="N15" s="41"/>
      <c r="O15" s="41"/>
      <c r="P15" s="41"/>
    </row>
    <row r="16" ht="15" customHeight="1" spans="1:16">
      <c r="A16" s="25"/>
      <c r="B16" s="26"/>
      <c r="C16" s="26"/>
      <c r="D16" s="27"/>
      <c r="E16" s="27"/>
      <c r="F16" s="76"/>
      <c r="G16" s="31"/>
      <c r="H16" s="28"/>
      <c r="I16" s="31"/>
      <c r="J16" s="29"/>
      <c r="K16" s="29" t="str">
        <f t="shared" si="0"/>
        <v/>
      </c>
      <c r="L16" s="29" t="str">
        <f t="shared" si="1"/>
        <v/>
      </c>
      <c r="M16" s="41"/>
      <c r="N16" s="41"/>
      <c r="O16" s="41"/>
      <c r="P16" s="41"/>
    </row>
    <row r="17" ht="15" customHeight="1" spans="1:16">
      <c r="A17" s="25"/>
      <c r="B17" s="26"/>
      <c r="C17" s="26"/>
      <c r="D17" s="27"/>
      <c r="E17" s="27"/>
      <c r="F17" s="76"/>
      <c r="G17" s="31"/>
      <c r="H17" s="28"/>
      <c r="I17" s="31"/>
      <c r="J17" s="29"/>
      <c r="K17" s="29" t="str">
        <f t="shared" si="0"/>
        <v/>
      </c>
      <c r="L17" s="29" t="str">
        <f t="shared" si="1"/>
        <v/>
      </c>
      <c r="M17" s="41"/>
      <c r="N17" s="41"/>
      <c r="O17" s="41"/>
      <c r="P17" s="41"/>
    </row>
    <row r="18" ht="15" customHeight="1" spans="1:16">
      <c r="A18" s="25"/>
      <c r="B18" s="26"/>
      <c r="C18" s="26"/>
      <c r="D18" s="27"/>
      <c r="E18" s="27"/>
      <c r="F18" s="76"/>
      <c r="G18" s="31"/>
      <c r="H18" s="28"/>
      <c r="I18" s="31"/>
      <c r="J18" s="29"/>
      <c r="K18" s="29" t="str">
        <f t="shared" si="0"/>
        <v/>
      </c>
      <c r="L18" s="29" t="str">
        <f t="shared" si="1"/>
        <v/>
      </c>
      <c r="M18" s="41"/>
      <c r="N18" s="41"/>
      <c r="O18" s="41"/>
      <c r="P18" s="41"/>
    </row>
    <row r="19" ht="15" customHeight="1" spans="1:16">
      <c r="A19" s="25"/>
      <c r="B19" s="26"/>
      <c r="C19" s="26"/>
      <c r="D19" s="27"/>
      <c r="E19" s="27"/>
      <c r="F19" s="76"/>
      <c r="G19" s="31"/>
      <c r="H19" s="28"/>
      <c r="I19" s="31"/>
      <c r="J19" s="29"/>
      <c r="K19" s="29" t="str">
        <f t="shared" si="0"/>
        <v/>
      </c>
      <c r="L19" s="29" t="str">
        <f t="shared" si="1"/>
        <v/>
      </c>
      <c r="M19" s="41"/>
      <c r="N19" s="41"/>
      <c r="O19" s="41"/>
      <c r="P19" s="41"/>
    </row>
    <row r="20" ht="15" customHeight="1" spans="1:16">
      <c r="A20" s="25"/>
      <c r="B20" s="26"/>
      <c r="C20" s="26"/>
      <c r="D20" s="27"/>
      <c r="E20" s="27"/>
      <c r="F20" s="76"/>
      <c r="G20" s="31"/>
      <c r="H20" s="28"/>
      <c r="I20" s="31"/>
      <c r="J20" s="29"/>
      <c r="K20" s="29" t="str">
        <f t="shared" si="0"/>
        <v/>
      </c>
      <c r="L20" s="29" t="str">
        <f t="shared" si="1"/>
        <v/>
      </c>
      <c r="M20" s="41"/>
      <c r="N20" s="41"/>
      <c r="O20" s="41"/>
      <c r="P20" s="41"/>
    </row>
    <row r="21" ht="15" customHeight="1" spans="1:16">
      <c r="A21" s="25"/>
      <c r="B21" s="26"/>
      <c r="C21" s="26"/>
      <c r="D21" s="27"/>
      <c r="E21" s="27"/>
      <c r="F21" s="76"/>
      <c r="G21" s="31"/>
      <c r="H21" s="28"/>
      <c r="I21" s="31"/>
      <c r="J21" s="29"/>
      <c r="K21" s="29" t="str">
        <f t="shared" si="0"/>
        <v/>
      </c>
      <c r="L21" s="29" t="str">
        <f t="shared" si="1"/>
        <v/>
      </c>
      <c r="M21" s="41"/>
      <c r="N21" s="41"/>
      <c r="O21" s="41"/>
      <c r="P21" s="41"/>
    </row>
    <row r="22" ht="15" customHeight="1" spans="1:16">
      <c r="A22" s="25"/>
      <c r="B22" s="26"/>
      <c r="C22" s="26"/>
      <c r="D22" s="27"/>
      <c r="E22" s="27"/>
      <c r="F22" s="76"/>
      <c r="G22" s="31"/>
      <c r="H22" s="28"/>
      <c r="I22" s="31"/>
      <c r="J22" s="29"/>
      <c r="K22" s="29" t="str">
        <f t="shared" si="0"/>
        <v/>
      </c>
      <c r="L22" s="29" t="str">
        <f t="shared" si="1"/>
        <v/>
      </c>
      <c r="M22" s="41"/>
      <c r="N22" s="41"/>
      <c r="O22" s="41"/>
      <c r="P22" s="41"/>
    </row>
    <row r="23" ht="15" customHeight="1" spans="1:16">
      <c r="A23" s="25"/>
      <c r="B23" s="26"/>
      <c r="C23" s="26"/>
      <c r="D23" s="27"/>
      <c r="E23" s="27"/>
      <c r="F23" s="76"/>
      <c r="G23" s="31"/>
      <c r="H23" s="28"/>
      <c r="I23" s="31"/>
      <c r="J23" s="29"/>
      <c r="K23" s="29" t="str">
        <f t="shared" si="0"/>
        <v/>
      </c>
      <c r="L23" s="29" t="str">
        <f t="shared" si="1"/>
        <v/>
      </c>
      <c r="M23" s="41"/>
      <c r="N23" s="41"/>
      <c r="O23" s="41"/>
      <c r="P23" s="41"/>
    </row>
    <row r="24" ht="15" customHeight="1" spans="1:16">
      <c r="A24" s="25"/>
      <c r="B24" s="26"/>
      <c r="C24" s="26"/>
      <c r="D24" s="27"/>
      <c r="E24" s="27"/>
      <c r="F24" s="76"/>
      <c r="G24" s="31"/>
      <c r="H24" s="28"/>
      <c r="I24" s="31"/>
      <c r="J24" s="29"/>
      <c r="K24" s="29" t="str">
        <f t="shared" si="0"/>
        <v/>
      </c>
      <c r="L24" s="29" t="str">
        <f t="shared" si="1"/>
        <v/>
      </c>
      <c r="M24" s="41"/>
      <c r="N24" s="41"/>
      <c r="O24" s="41"/>
      <c r="P24" s="41"/>
    </row>
    <row r="25" ht="15" customHeight="1" spans="1:16">
      <c r="A25" s="25"/>
      <c r="B25" s="26"/>
      <c r="C25" s="26"/>
      <c r="D25" s="27"/>
      <c r="E25" s="27"/>
      <c r="F25" s="76"/>
      <c r="G25" s="31"/>
      <c r="H25" s="28"/>
      <c r="I25" s="31"/>
      <c r="J25" s="29"/>
      <c r="K25" s="29" t="str">
        <f t="shared" si="0"/>
        <v/>
      </c>
      <c r="L25" s="29" t="str">
        <f t="shared" si="1"/>
        <v/>
      </c>
      <c r="M25" s="41"/>
      <c r="N25" s="41"/>
      <c r="O25" s="41"/>
      <c r="P25" s="41"/>
    </row>
    <row r="26" ht="15" customHeight="1" spans="1:16">
      <c r="A26" s="25"/>
      <c r="B26" s="26"/>
      <c r="C26" s="26"/>
      <c r="D26" s="27"/>
      <c r="E26" s="27"/>
      <c r="F26" s="76"/>
      <c r="G26" s="31"/>
      <c r="H26" s="28"/>
      <c r="I26" s="31"/>
      <c r="J26" s="29"/>
      <c r="K26" s="29" t="str">
        <f t="shared" si="0"/>
        <v/>
      </c>
      <c r="L26" s="29" t="str">
        <f t="shared" si="1"/>
        <v/>
      </c>
      <c r="M26" s="41"/>
      <c r="N26" s="41"/>
      <c r="O26" s="41"/>
      <c r="P26" s="41"/>
    </row>
    <row r="27" ht="15" customHeight="1" spans="1:16">
      <c r="A27" s="25"/>
      <c r="B27" s="26"/>
      <c r="C27" s="26"/>
      <c r="D27" s="27"/>
      <c r="E27" s="27"/>
      <c r="F27" s="76"/>
      <c r="G27" s="31"/>
      <c r="H27" s="28"/>
      <c r="I27" s="31"/>
      <c r="J27" s="29"/>
      <c r="K27" s="29" t="str">
        <f t="shared" si="0"/>
        <v/>
      </c>
      <c r="L27" s="29" t="str">
        <f t="shared" si="1"/>
        <v/>
      </c>
      <c r="M27" s="41"/>
      <c r="N27" s="41"/>
      <c r="O27" s="41"/>
      <c r="P27" s="41"/>
    </row>
    <row r="28" ht="15" customHeight="1" spans="1:16">
      <c r="A28" s="25"/>
      <c r="B28" s="26"/>
      <c r="C28" s="26"/>
      <c r="D28" s="27"/>
      <c r="E28" s="27"/>
      <c r="F28" s="76"/>
      <c r="G28" s="31"/>
      <c r="H28" s="28"/>
      <c r="I28" s="31"/>
      <c r="J28" s="29"/>
      <c r="K28" s="29" t="str">
        <f t="shared" si="0"/>
        <v/>
      </c>
      <c r="L28" s="29" t="str">
        <f t="shared" si="1"/>
        <v/>
      </c>
      <c r="M28" s="41"/>
      <c r="N28" s="41"/>
      <c r="O28" s="41"/>
      <c r="P28" s="41"/>
    </row>
    <row r="29" ht="15" customHeight="1" spans="1:16">
      <c r="A29" s="25"/>
      <c r="B29" s="26"/>
      <c r="C29" s="26"/>
      <c r="D29" s="27"/>
      <c r="E29" s="27"/>
      <c r="F29" s="76"/>
      <c r="G29" s="31"/>
      <c r="H29" s="28"/>
      <c r="I29" s="31"/>
      <c r="J29" s="29"/>
      <c r="K29" s="29" t="str">
        <f t="shared" si="0"/>
        <v/>
      </c>
      <c r="L29" s="29" t="str">
        <f t="shared" si="1"/>
        <v/>
      </c>
      <c r="M29" s="41"/>
      <c r="N29" s="41"/>
      <c r="O29" s="41"/>
      <c r="P29" s="41"/>
    </row>
    <row r="30" ht="15" customHeight="1" spans="1:16">
      <c r="A30" s="25"/>
      <c r="B30" s="26"/>
      <c r="C30" s="26"/>
      <c r="D30" s="27"/>
      <c r="E30" s="27"/>
      <c r="F30" s="76"/>
      <c r="G30" s="31"/>
      <c r="H30" s="28"/>
      <c r="I30" s="31"/>
      <c r="J30" s="29"/>
      <c r="K30" s="29" t="str">
        <f t="shared" si="0"/>
        <v/>
      </c>
      <c r="L30" s="29" t="str">
        <f t="shared" si="1"/>
        <v/>
      </c>
      <c r="M30" s="41"/>
      <c r="N30" s="41"/>
      <c r="O30" s="41"/>
      <c r="P30" s="41"/>
    </row>
    <row r="31" s="14" customFormat="1" ht="15" customHeight="1" spans="1:16">
      <c r="A31" s="32" t="s">
        <v>375</v>
      </c>
      <c r="B31" s="33"/>
      <c r="C31" s="100"/>
      <c r="D31" s="27"/>
      <c r="E31" s="27"/>
      <c r="F31" s="81"/>
      <c r="G31" s="31"/>
      <c r="H31" s="35">
        <f>SUM(H7:H30)</f>
        <v>0</v>
      </c>
      <c r="I31" s="36">
        <f>SUM(I7:I30)</f>
        <v>0</v>
      </c>
      <c r="J31" s="37">
        <f>SUM(J7:J30)</f>
        <v>0</v>
      </c>
      <c r="K31" s="37" t="str">
        <f t="shared" si="0"/>
        <v/>
      </c>
      <c r="L31" s="37" t="str">
        <f t="shared" si="1"/>
        <v/>
      </c>
      <c r="M31" s="42"/>
      <c r="N31" s="42"/>
      <c r="O31" s="42"/>
      <c r="P31" s="42"/>
    </row>
  </sheetData>
  <mergeCells count="4">
    <mergeCell ref="A2:M2"/>
    <mergeCell ref="A3:M3"/>
    <mergeCell ref="A31:B31"/>
    <mergeCell ref="N4:P5"/>
  </mergeCells>
  <hyperlinks>
    <hyperlink ref="A1" location="索引目录!E10" display="返回索引页"/>
    <hyperlink ref="B1" location="交易性金融资产汇总!B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P31"/>
  <sheetViews>
    <sheetView view="pageBreakPreview" zoomScale="80" zoomScaleNormal="90" workbookViewId="0">
      <pane ySplit="6" topLeftCell="A7" activePane="bottomLeft" state="frozen"/>
      <selection/>
      <selection pane="bottomLeft" activeCell="N4" sqref="N4:P6"/>
    </sheetView>
  </sheetViews>
  <sheetFormatPr defaultColWidth="9" defaultRowHeight="15.75" customHeight="1"/>
  <cols>
    <col min="1" max="1" width="7.625" style="15" customWidth="1"/>
    <col min="2" max="2" width="16.625" style="15" customWidth="1"/>
    <col min="3" max="3" width="11.625" style="15" customWidth="1"/>
    <col min="4" max="5" width="8.25" style="15" customWidth="1"/>
    <col min="6" max="6" width="9.25" style="15" customWidth="1"/>
    <col min="7" max="7" width="13.25" style="15" hidden="1" customWidth="1" outlineLevel="1"/>
    <col min="8" max="8" width="13.625" style="15" customWidth="1" collapsed="1"/>
    <col min="9" max="9" width="12" style="15" customWidth="1"/>
    <col min="10" max="10" width="13.625" style="15" customWidth="1"/>
    <col min="11" max="11" width="10" style="15" customWidth="1"/>
    <col min="12" max="12" width="7.75" style="15" customWidth="1"/>
    <col min="13" max="13" width="9" style="15"/>
    <col min="14" max="14" width="11.375" style="15" customWidth="1"/>
    <col min="15" max="15" width="13.625" style="15" customWidth="1"/>
    <col min="16" max="16" width="9.375" style="15" customWidth="1"/>
    <col min="17" max="16384" width="9" style="15"/>
  </cols>
  <sheetData>
    <row r="1" s="86" customFormat="1" ht="10.5" spans="1:12">
      <c r="A1" s="91" t="s">
        <v>324</v>
      </c>
      <c r="B1" s="87" t="s">
        <v>272</v>
      </c>
      <c r="C1" s="88"/>
      <c r="D1" s="88"/>
      <c r="E1" s="88"/>
      <c r="F1" s="88"/>
      <c r="G1" s="88"/>
      <c r="H1" s="88"/>
      <c r="I1" s="88"/>
      <c r="J1" s="88"/>
      <c r="K1" s="88"/>
      <c r="L1" s="88"/>
    </row>
    <row r="2" s="12" customFormat="1" ht="30" customHeight="1" spans="1:13">
      <c r="A2" s="19" t="s">
        <v>382</v>
      </c>
      <c r="B2" s="19"/>
      <c r="C2" s="19"/>
      <c r="D2" s="19"/>
      <c r="E2" s="19"/>
      <c r="F2" s="19"/>
      <c r="G2" s="19"/>
      <c r="H2" s="19"/>
      <c r="I2" s="19"/>
      <c r="J2" s="19"/>
      <c r="K2" s="19"/>
      <c r="L2" s="19"/>
      <c r="M2" s="19"/>
    </row>
    <row r="3" ht="15" customHeight="1" spans="1:13">
      <c r="A3" s="20" t="str">
        <f>CONCATENATE(封面!D9,封面!F9,封面!G9,封面!H9,封面!I9,封面!J9,封面!K9)</f>
        <v>评估基准日：2025年1月31日</v>
      </c>
      <c r="B3" s="20"/>
      <c r="C3" s="20"/>
      <c r="D3" s="20"/>
      <c r="E3" s="20"/>
      <c r="F3" s="20"/>
      <c r="G3" s="20"/>
      <c r="H3" s="20"/>
      <c r="I3" s="20"/>
      <c r="J3" s="20"/>
      <c r="K3" s="20"/>
      <c r="L3" s="20"/>
      <c r="M3" s="20"/>
    </row>
    <row r="4" ht="15" customHeight="1" spans="1:16">
      <c r="A4" s="20"/>
      <c r="B4" s="20"/>
      <c r="C4" s="20"/>
      <c r="D4" s="20"/>
      <c r="E4" s="20"/>
      <c r="F4" s="20"/>
      <c r="G4" s="20"/>
      <c r="H4" s="20"/>
      <c r="I4" s="38"/>
      <c r="J4" s="38"/>
      <c r="K4" s="38"/>
      <c r="L4" s="38"/>
      <c r="M4" s="39" t="s">
        <v>383</v>
      </c>
      <c r="N4" s="53" t="s">
        <v>342</v>
      </c>
      <c r="O4" s="54"/>
      <c r="P4" s="54"/>
    </row>
    <row r="5" ht="15" customHeight="1" spans="1:16">
      <c r="A5" s="21" t="str">
        <f>封面!D7&amp;封面!F7</f>
        <v>产权持有单位：北京巴布科克·威尔科克斯有限公司</v>
      </c>
      <c r="M5" s="39" t="s">
        <v>327</v>
      </c>
      <c r="N5" s="55"/>
      <c r="O5" s="55"/>
      <c r="P5" s="55"/>
    </row>
    <row r="6" s="13" customFormat="1" ht="25.15" customHeight="1" spans="1:16">
      <c r="A6" s="22" t="s">
        <v>328</v>
      </c>
      <c r="B6" s="22" t="s">
        <v>384</v>
      </c>
      <c r="C6" s="22" t="s">
        <v>385</v>
      </c>
      <c r="D6" s="22" t="s">
        <v>386</v>
      </c>
      <c r="E6" s="22" t="s">
        <v>370</v>
      </c>
      <c r="F6" s="22" t="s">
        <v>372</v>
      </c>
      <c r="G6" s="23" t="s">
        <v>333</v>
      </c>
      <c r="H6" s="33" t="s">
        <v>334</v>
      </c>
      <c r="I6" s="22" t="s">
        <v>387</v>
      </c>
      <c r="J6" s="22" t="s">
        <v>335</v>
      </c>
      <c r="K6" s="22" t="s">
        <v>336</v>
      </c>
      <c r="L6" s="22" t="s">
        <v>337</v>
      </c>
      <c r="M6" s="22" t="s">
        <v>338</v>
      </c>
      <c r="N6" s="60" t="s">
        <v>345</v>
      </c>
      <c r="O6" s="60" t="s">
        <v>346</v>
      </c>
      <c r="P6" s="60" t="s">
        <v>374</v>
      </c>
    </row>
    <row r="7" ht="15" customHeight="1" spans="1:16">
      <c r="A7" s="25"/>
      <c r="B7" s="26"/>
      <c r="C7" s="26"/>
      <c r="D7" s="300"/>
      <c r="E7" s="27"/>
      <c r="F7" s="398"/>
      <c r="G7" s="28"/>
      <c r="H7" s="31"/>
      <c r="I7" s="29"/>
      <c r="J7" s="29"/>
      <c r="K7" s="70" t="str">
        <f>IF(OR(AND(H7=0,J7=0),J7=0),"",J7-H7)</f>
        <v/>
      </c>
      <c r="L7" s="70" t="str">
        <f>IF(ISERROR(K7/H7),"",K7/ABS(H7)*100)</f>
        <v/>
      </c>
      <c r="M7" s="41"/>
      <c r="N7" s="41"/>
      <c r="O7" s="41"/>
      <c r="P7" s="41"/>
    </row>
    <row r="8" ht="15" customHeight="1" spans="1:16">
      <c r="A8" s="25"/>
      <c r="B8" s="26"/>
      <c r="C8" s="26"/>
      <c r="D8" s="300"/>
      <c r="E8" s="27"/>
      <c r="F8" s="398"/>
      <c r="G8" s="28"/>
      <c r="H8" s="31"/>
      <c r="I8" s="29"/>
      <c r="J8" s="29"/>
      <c r="K8" s="29" t="str">
        <f t="shared" ref="K8:K31" si="0">IF(OR(AND(H8=0,J8=0),J8=0),"",J8-H8)</f>
        <v/>
      </c>
      <c r="L8" s="29" t="str">
        <f t="shared" ref="L8:L31" si="1">IF(ISERROR(K8/H8),"",K8/ABS(H8)*100)</f>
        <v/>
      </c>
      <c r="M8" s="41"/>
      <c r="N8" s="41"/>
      <c r="O8" s="41"/>
      <c r="P8" s="41"/>
    </row>
    <row r="9" ht="15" customHeight="1" spans="1:16">
      <c r="A9" s="25"/>
      <c r="B9" s="26"/>
      <c r="C9" s="26"/>
      <c r="D9" s="300"/>
      <c r="E9" s="27"/>
      <c r="F9" s="398"/>
      <c r="G9" s="28"/>
      <c r="H9" s="31"/>
      <c r="I9" s="29"/>
      <c r="J9" s="29"/>
      <c r="K9" s="29" t="str">
        <f t="shared" si="0"/>
        <v/>
      </c>
      <c r="L9" s="29" t="str">
        <f t="shared" si="1"/>
        <v/>
      </c>
      <c r="M9" s="41"/>
      <c r="N9" s="41"/>
      <c r="O9" s="41"/>
      <c r="P9" s="41"/>
    </row>
    <row r="10" ht="15" customHeight="1" spans="1:16">
      <c r="A10" s="25"/>
      <c r="B10" s="26"/>
      <c r="C10" s="26"/>
      <c r="D10" s="300"/>
      <c r="E10" s="27"/>
      <c r="F10" s="398"/>
      <c r="G10" s="28"/>
      <c r="H10" s="31"/>
      <c r="I10" s="29"/>
      <c r="J10" s="29"/>
      <c r="K10" s="29" t="str">
        <f t="shared" si="0"/>
        <v/>
      </c>
      <c r="L10" s="29" t="str">
        <f t="shared" si="1"/>
        <v/>
      </c>
      <c r="M10" s="41"/>
      <c r="N10" s="41"/>
      <c r="O10" s="41"/>
      <c r="P10" s="41"/>
    </row>
    <row r="11" ht="15" customHeight="1" spans="1:16">
      <c r="A11" s="25"/>
      <c r="B11" s="26"/>
      <c r="C11" s="26"/>
      <c r="D11" s="300"/>
      <c r="E11" s="27"/>
      <c r="F11" s="398"/>
      <c r="G11" s="28" t="s">
        <v>348</v>
      </c>
      <c r="H11" s="31"/>
      <c r="I11" s="29"/>
      <c r="J11" s="29"/>
      <c r="K11" s="29" t="str">
        <f t="shared" si="0"/>
        <v/>
      </c>
      <c r="L11" s="29" t="str">
        <f t="shared" si="1"/>
        <v/>
      </c>
      <c r="M11" s="41"/>
      <c r="N11" s="41"/>
      <c r="O11" s="41"/>
      <c r="P11" s="41"/>
    </row>
    <row r="12" ht="15" customHeight="1" spans="1:16">
      <c r="A12" s="25"/>
      <c r="B12" s="26"/>
      <c r="C12" s="26"/>
      <c r="D12" s="300"/>
      <c r="E12" s="27"/>
      <c r="F12" s="398"/>
      <c r="G12" s="28"/>
      <c r="H12" s="31"/>
      <c r="I12" s="29"/>
      <c r="J12" s="29"/>
      <c r="K12" s="29" t="str">
        <f t="shared" si="0"/>
        <v/>
      </c>
      <c r="L12" s="29" t="str">
        <f t="shared" si="1"/>
        <v/>
      </c>
      <c r="M12" s="41"/>
      <c r="N12" s="41"/>
      <c r="O12" s="41"/>
      <c r="P12" s="41"/>
    </row>
    <row r="13" ht="15" customHeight="1" spans="1:16">
      <c r="A13" s="25"/>
      <c r="B13" s="26"/>
      <c r="C13" s="26"/>
      <c r="D13" s="300"/>
      <c r="E13" s="27"/>
      <c r="F13" s="398"/>
      <c r="G13" s="28"/>
      <c r="H13" s="31"/>
      <c r="I13" s="29"/>
      <c r="J13" s="29"/>
      <c r="K13" s="29" t="str">
        <f t="shared" si="0"/>
        <v/>
      </c>
      <c r="L13" s="29" t="str">
        <f t="shared" si="1"/>
        <v/>
      </c>
      <c r="M13" s="41"/>
      <c r="N13" s="41"/>
      <c r="O13" s="41"/>
      <c r="P13" s="41"/>
    </row>
    <row r="14" ht="15" customHeight="1" spans="1:16">
      <c r="A14" s="25"/>
      <c r="B14" s="26"/>
      <c r="C14" s="26"/>
      <c r="D14" s="300"/>
      <c r="E14" s="27"/>
      <c r="F14" s="398"/>
      <c r="G14" s="28"/>
      <c r="H14" s="31"/>
      <c r="I14" s="29"/>
      <c r="J14" s="29"/>
      <c r="K14" s="29" t="str">
        <f t="shared" si="0"/>
        <v/>
      </c>
      <c r="L14" s="29" t="str">
        <f t="shared" si="1"/>
        <v/>
      </c>
      <c r="M14" s="41"/>
      <c r="N14" s="41"/>
      <c r="O14" s="41"/>
      <c r="P14" s="41"/>
    </row>
    <row r="15" ht="15" customHeight="1" spans="1:16">
      <c r="A15" s="25"/>
      <c r="B15" s="26"/>
      <c r="C15" s="26"/>
      <c r="D15" s="300"/>
      <c r="E15" s="27"/>
      <c r="F15" s="398"/>
      <c r="G15" s="28"/>
      <c r="H15" s="31"/>
      <c r="I15" s="29"/>
      <c r="J15" s="29"/>
      <c r="K15" s="29" t="str">
        <f t="shared" si="0"/>
        <v/>
      </c>
      <c r="L15" s="29" t="str">
        <f t="shared" si="1"/>
        <v/>
      </c>
      <c r="M15" s="41"/>
      <c r="N15" s="41"/>
      <c r="O15" s="41"/>
      <c r="P15" s="41"/>
    </row>
    <row r="16" ht="15" customHeight="1" spans="1:16">
      <c r="A16" s="25"/>
      <c r="B16" s="26"/>
      <c r="C16" s="26"/>
      <c r="D16" s="300"/>
      <c r="E16" s="27"/>
      <c r="F16" s="398"/>
      <c r="G16" s="28"/>
      <c r="H16" s="31"/>
      <c r="I16" s="29"/>
      <c r="J16" s="29"/>
      <c r="K16" s="29" t="str">
        <f t="shared" si="0"/>
        <v/>
      </c>
      <c r="L16" s="29" t="str">
        <f t="shared" si="1"/>
        <v/>
      </c>
      <c r="M16" s="41"/>
      <c r="N16" s="41"/>
      <c r="O16" s="41"/>
      <c r="P16" s="41"/>
    </row>
    <row r="17" ht="15" customHeight="1" spans="1:16">
      <c r="A17" s="25"/>
      <c r="B17" s="26"/>
      <c r="C17" s="26"/>
      <c r="D17" s="300"/>
      <c r="E17" s="27"/>
      <c r="F17" s="398"/>
      <c r="G17" s="28"/>
      <c r="H17" s="31"/>
      <c r="I17" s="29"/>
      <c r="J17" s="29"/>
      <c r="K17" s="29" t="str">
        <f t="shared" si="0"/>
        <v/>
      </c>
      <c r="L17" s="29" t="str">
        <f t="shared" si="1"/>
        <v/>
      </c>
      <c r="M17" s="41"/>
      <c r="N17" s="41"/>
      <c r="O17" s="41"/>
      <c r="P17" s="41"/>
    </row>
    <row r="18" ht="15" customHeight="1" spans="1:16">
      <c r="A18" s="25"/>
      <c r="B18" s="26"/>
      <c r="C18" s="26"/>
      <c r="D18" s="300"/>
      <c r="E18" s="27"/>
      <c r="F18" s="398"/>
      <c r="G18" s="28"/>
      <c r="H18" s="31"/>
      <c r="I18" s="29"/>
      <c r="J18" s="29"/>
      <c r="K18" s="29" t="str">
        <f t="shared" si="0"/>
        <v/>
      </c>
      <c r="L18" s="29" t="str">
        <f t="shared" si="1"/>
        <v/>
      </c>
      <c r="M18" s="41"/>
      <c r="N18" s="41"/>
      <c r="O18" s="41"/>
      <c r="P18" s="41"/>
    </row>
    <row r="19" ht="15" customHeight="1" spans="1:16">
      <c r="A19" s="25"/>
      <c r="B19" s="26"/>
      <c r="C19" s="26"/>
      <c r="D19" s="300"/>
      <c r="E19" s="27"/>
      <c r="F19" s="398"/>
      <c r="G19" s="28"/>
      <c r="H19" s="31"/>
      <c r="I19" s="29"/>
      <c r="J19" s="29"/>
      <c r="K19" s="29" t="str">
        <f t="shared" si="0"/>
        <v/>
      </c>
      <c r="L19" s="29" t="str">
        <f t="shared" si="1"/>
        <v/>
      </c>
      <c r="M19" s="41"/>
      <c r="N19" s="41"/>
      <c r="O19" s="41"/>
      <c r="P19" s="41"/>
    </row>
    <row r="20" ht="15" customHeight="1" spans="1:16">
      <c r="A20" s="25"/>
      <c r="B20" s="26"/>
      <c r="C20" s="26"/>
      <c r="D20" s="300"/>
      <c r="E20" s="27"/>
      <c r="F20" s="398"/>
      <c r="G20" s="28"/>
      <c r="H20" s="31"/>
      <c r="I20" s="29"/>
      <c r="J20" s="29"/>
      <c r="K20" s="29" t="str">
        <f t="shared" si="0"/>
        <v/>
      </c>
      <c r="L20" s="29" t="str">
        <f t="shared" si="1"/>
        <v/>
      </c>
      <c r="M20" s="41"/>
      <c r="N20" s="41"/>
      <c r="O20" s="41"/>
      <c r="P20" s="41"/>
    </row>
    <row r="21" ht="15" customHeight="1" spans="1:16">
      <c r="A21" s="25"/>
      <c r="B21" s="26"/>
      <c r="C21" s="26"/>
      <c r="D21" s="300"/>
      <c r="E21" s="27"/>
      <c r="F21" s="398"/>
      <c r="G21" s="28"/>
      <c r="H21" s="31"/>
      <c r="I21" s="29"/>
      <c r="J21" s="29"/>
      <c r="K21" s="29" t="str">
        <f t="shared" si="0"/>
        <v/>
      </c>
      <c r="L21" s="29" t="str">
        <f t="shared" si="1"/>
        <v/>
      </c>
      <c r="M21" s="41"/>
      <c r="N21" s="41"/>
      <c r="O21" s="41"/>
      <c r="P21" s="41"/>
    </row>
    <row r="22" ht="15" customHeight="1" spans="1:16">
      <c r="A22" s="25"/>
      <c r="B22" s="26"/>
      <c r="C22" s="26"/>
      <c r="D22" s="300"/>
      <c r="E22" s="27"/>
      <c r="F22" s="398"/>
      <c r="G22" s="28"/>
      <c r="H22" s="31"/>
      <c r="I22" s="29"/>
      <c r="J22" s="29"/>
      <c r="K22" s="29" t="str">
        <f t="shared" si="0"/>
        <v/>
      </c>
      <c r="L22" s="29" t="str">
        <f t="shared" si="1"/>
        <v/>
      </c>
      <c r="M22" s="41"/>
      <c r="N22" s="41"/>
      <c r="O22" s="41"/>
      <c r="P22" s="41"/>
    </row>
    <row r="23" ht="15" customHeight="1" spans="1:16">
      <c r="A23" s="25"/>
      <c r="B23" s="26"/>
      <c r="C23" s="26"/>
      <c r="D23" s="300"/>
      <c r="E23" s="27"/>
      <c r="F23" s="398"/>
      <c r="G23" s="28"/>
      <c r="H23" s="31"/>
      <c r="I23" s="29"/>
      <c r="J23" s="29"/>
      <c r="K23" s="29" t="str">
        <f t="shared" si="0"/>
        <v/>
      </c>
      <c r="L23" s="29" t="str">
        <f t="shared" si="1"/>
        <v/>
      </c>
      <c r="M23" s="41"/>
      <c r="N23" s="41"/>
      <c r="O23" s="41"/>
      <c r="P23" s="41"/>
    </row>
    <row r="24" ht="15" customHeight="1" spans="1:16">
      <c r="A24" s="25"/>
      <c r="B24" s="26"/>
      <c r="C24" s="26"/>
      <c r="D24" s="300"/>
      <c r="E24" s="27"/>
      <c r="F24" s="398"/>
      <c r="G24" s="28"/>
      <c r="H24" s="31"/>
      <c r="I24" s="29"/>
      <c r="J24" s="29"/>
      <c r="K24" s="29" t="str">
        <f t="shared" si="0"/>
        <v/>
      </c>
      <c r="L24" s="29" t="str">
        <f t="shared" si="1"/>
        <v/>
      </c>
      <c r="M24" s="41"/>
      <c r="N24" s="41"/>
      <c r="O24" s="41"/>
      <c r="P24" s="41"/>
    </row>
    <row r="25" ht="15" customHeight="1" spans="1:16">
      <c r="A25" s="25"/>
      <c r="B25" s="26"/>
      <c r="C25" s="26"/>
      <c r="D25" s="300"/>
      <c r="E25" s="27"/>
      <c r="F25" s="398"/>
      <c r="G25" s="28"/>
      <c r="H25" s="31"/>
      <c r="I25" s="29"/>
      <c r="J25" s="29"/>
      <c r="K25" s="29" t="str">
        <f t="shared" si="0"/>
        <v/>
      </c>
      <c r="L25" s="29" t="str">
        <f t="shared" si="1"/>
        <v/>
      </c>
      <c r="M25" s="41"/>
      <c r="N25" s="41"/>
      <c r="O25" s="41"/>
      <c r="P25" s="41"/>
    </row>
    <row r="26" ht="15" customHeight="1" spans="1:16">
      <c r="A26" s="25"/>
      <c r="B26" s="26"/>
      <c r="C26" s="26"/>
      <c r="D26" s="300"/>
      <c r="E26" s="27"/>
      <c r="F26" s="398"/>
      <c r="G26" s="28"/>
      <c r="H26" s="31"/>
      <c r="I26" s="29"/>
      <c r="J26" s="29"/>
      <c r="K26" s="29" t="str">
        <f t="shared" si="0"/>
        <v/>
      </c>
      <c r="L26" s="29" t="str">
        <f t="shared" si="1"/>
        <v/>
      </c>
      <c r="M26" s="41"/>
      <c r="N26" s="41"/>
      <c r="O26" s="41"/>
      <c r="P26" s="41"/>
    </row>
    <row r="27" ht="15" customHeight="1" spans="1:16">
      <c r="A27" s="25"/>
      <c r="B27" s="26"/>
      <c r="C27" s="26"/>
      <c r="D27" s="300"/>
      <c r="E27" s="27"/>
      <c r="F27" s="398"/>
      <c r="G27" s="28"/>
      <c r="H27" s="31"/>
      <c r="I27" s="29"/>
      <c r="J27" s="29"/>
      <c r="K27" s="29" t="str">
        <f t="shared" si="0"/>
        <v/>
      </c>
      <c r="L27" s="29" t="str">
        <f t="shared" si="1"/>
        <v/>
      </c>
      <c r="M27" s="41"/>
      <c r="N27" s="41"/>
      <c r="O27" s="41"/>
      <c r="P27" s="41"/>
    </row>
    <row r="28" ht="15" customHeight="1" spans="1:16">
      <c r="A28" s="25"/>
      <c r="B28" s="26"/>
      <c r="C28" s="26"/>
      <c r="D28" s="300"/>
      <c r="E28" s="27"/>
      <c r="F28" s="398"/>
      <c r="G28" s="28"/>
      <c r="H28" s="31"/>
      <c r="I28" s="29"/>
      <c r="J28" s="29"/>
      <c r="K28" s="29" t="str">
        <f t="shared" si="0"/>
        <v/>
      </c>
      <c r="L28" s="29" t="str">
        <f t="shared" si="1"/>
        <v/>
      </c>
      <c r="M28" s="41"/>
      <c r="N28" s="41"/>
      <c r="O28" s="41"/>
      <c r="P28" s="41"/>
    </row>
    <row r="29" ht="15" customHeight="1" spans="1:16">
      <c r="A29" s="25"/>
      <c r="B29" s="26"/>
      <c r="C29" s="26"/>
      <c r="D29" s="300"/>
      <c r="E29" s="27"/>
      <c r="F29" s="398"/>
      <c r="G29" s="28"/>
      <c r="H29" s="31"/>
      <c r="I29" s="29"/>
      <c r="J29" s="29"/>
      <c r="K29" s="29" t="str">
        <f t="shared" si="0"/>
        <v/>
      </c>
      <c r="L29" s="29" t="str">
        <f t="shared" si="1"/>
        <v/>
      </c>
      <c r="M29" s="41"/>
      <c r="N29" s="41"/>
      <c r="O29" s="41"/>
      <c r="P29" s="41"/>
    </row>
    <row r="30" ht="15" customHeight="1" spans="1:16">
      <c r="A30" s="25"/>
      <c r="B30" s="26"/>
      <c r="C30" s="26"/>
      <c r="D30" s="300"/>
      <c r="E30" s="27"/>
      <c r="F30" s="398"/>
      <c r="G30" s="28"/>
      <c r="H30" s="31"/>
      <c r="I30" s="29"/>
      <c r="J30" s="29"/>
      <c r="K30" s="29" t="str">
        <f t="shared" si="0"/>
        <v/>
      </c>
      <c r="L30" s="29" t="str">
        <f t="shared" si="1"/>
        <v/>
      </c>
      <c r="M30" s="41"/>
      <c r="N30" s="41"/>
      <c r="O30" s="41"/>
      <c r="P30" s="41"/>
    </row>
    <row r="31" s="14" customFormat="1" ht="15" customHeight="1" spans="1:16">
      <c r="A31" s="32" t="s">
        <v>375</v>
      </c>
      <c r="B31" s="33"/>
      <c r="C31" s="100"/>
      <c r="D31" s="301"/>
      <c r="E31" s="42"/>
      <c r="F31" s="399"/>
      <c r="G31" s="35">
        <f>SUM(G7:G30)</f>
        <v>0</v>
      </c>
      <c r="H31" s="36">
        <f>SUM(H7:H30)</f>
        <v>0</v>
      </c>
      <c r="I31" s="37"/>
      <c r="J31" s="37">
        <f>SUM(J7:J30)</f>
        <v>0</v>
      </c>
      <c r="K31" s="37" t="str">
        <f t="shared" si="0"/>
        <v/>
      </c>
      <c r="L31" s="37" t="str">
        <f t="shared" si="1"/>
        <v/>
      </c>
      <c r="M31" s="42"/>
      <c r="N31" s="42"/>
      <c r="O31" s="42"/>
      <c r="P31" s="42"/>
    </row>
  </sheetData>
  <mergeCells count="4">
    <mergeCell ref="A2:M2"/>
    <mergeCell ref="A3:M3"/>
    <mergeCell ref="A31:B31"/>
    <mergeCell ref="N4:P5"/>
  </mergeCells>
  <hyperlinks>
    <hyperlink ref="B1" location="交易性金融资产汇总!B9" display="返回"/>
    <hyperlink ref="A1" location="索引目录!E11"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N31"/>
  <sheetViews>
    <sheetView view="pageBreakPreview" zoomScale="80" zoomScaleNormal="90" workbookViewId="0">
      <selection activeCell="L4" sqref="L4:N6"/>
    </sheetView>
  </sheetViews>
  <sheetFormatPr defaultColWidth="9" defaultRowHeight="15.75" customHeight="1"/>
  <cols>
    <col min="1" max="1" width="7.625" style="15" customWidth="1"/>
    <col min="2" max="2" width="20" style="15" customWidth="1"/>
    <col min="3" max="3" width="11.625" style="15" customWidth="1"/>
    <col min="4" max="4" width="11.25" style="15" customWidth="1"/>
    <col min="5" max="5" width="8.25" style="15" customWidth="1"/>
    <col min="6" max="6" width="13.25" style="15" hidden="1" customWidth="1" outlineLevel="1"/>
    <col min="7" max="7" width="16.25" style="15" customWidth="1" collapsed="1"/>
    <col min="8" max="8" width="16.625" style="15" customWidth="1"/>
    <col min="9" max="9" width="10" style="15" customWidth="1"/>
    <col min="10" max="10" width="9.625" style="15" customWidth="1"/>
    <col min="11" max="11" width="13.375" style="15" customWidth="1"/>
    <col min="12" max="12" width="11.375" style="15" customWidth="1"/>
    <col min="13" max="13" width="13.625" style="15" customWidth="1"/>
    <col min="14" max="14" width="9.375" style="15" customWidth="1"/>
    <col min="15" max="16382" width="9" style="15"/>
  </cols>
  <sheetData>
    <row r="1" s="86" customFormat="1" ht="10.5" spans="1:10">
      <c r="A1" s="87" t="s">
        <v>271</v>
      </c>
      <c r="B1" s="87" t="s">
        <v>272</v>
      </c>
      <c r="C1" s="88"/>
      <c r="D1" s="88"/>
      <c r="E1" s="88"/>
      <c r="F1" s="88"/>
      <c r="G1" s="88"/>
      <c r="H1" s="88"/>
      <c r="I1" s="88"/>
      <c r="J1" s="88"/>
    </row>
    <row r="2" s="12" customFormat="1" ht="30" customHeight="1" spans="1:11">
      <c r="A2" s="19" t="s">
        <v>388</v>
      </c>
      <c r="B2" s="19"/>
      <c r="C2" s="19"/>
      <c r="D2" s="19"/>
      <c r="E2" s="19"/>
      <c r="F2" s="19"/>
      <c r="G2" s="19"/>
      <c r="H2" s="19"/>
      <c r="I2" s="19"/>
      <c r="J2" s="19"/>
      <c r="K2" s="19"/>
    </row>
    <row r="3" s="15" customFormat="1" ht="15" customHeight="1" spans="1:11">
      <c r="A3" s="20" t="str">
        <f>CONCATENATE(封面!D9,封面!F9,封面!G9,封面!H9,封面!I9,封面!J9,封面!K9)</f>
        <v>评估基准日：2025年1月31日</v>
      </c>
      <c r="B3" s="20"/>
      <c r="C3" s="20"/>
      <c r="D3" s="20"/>
      <c r="E3" s="20"/>
      <c r="F3" s="20"/>
      <c r="G3" s="20"/>
      <c r="H3" s="20"/>
      <c r="I3" s="20"/>
      <c r="J3" s="20"/>
      <c r="K3" s="20"/>
    </row>
    <row r="4" s="15" customFormat="1" ht="15" customHeight="1" spans="1:14">
      <c r="A4" s="20"/>
      <c r="B4" s="20"/>
      <c r="C4" s="20"/>
      <c r="D4" s="20"/>
      <c r="E4" s="20"/>
      <c r="F4" s="20"/>
      <c r="G4" s="20"/>
      <c r="H4" s="38"/>
      <c r="I4" s="38"/>
      <c r="J4" s="38"/>
      <c r="K4" s="39" t="s">
        <v>389</v>
      </c>
      <c r="L4" s="53" t="s">
        <v>342</v>
      </c>
      <c r="M4" s="54"/>
      <c r="N4" s="54"/>
    </row>
    <row r="5" s="15" customFormat="1" ht="15" customHeight="1" spans="1:14">
      <c r="A5" s="21" t="str">
        <f>封面!D7&amp;封面!F7</f>
        <v>产权持有单位：北京巴布科克·威尔科克斯有限公司</v>
      </c>
      <c r="K5" s="39" t="s">
        <v>327</v>
      </c>
      <c r="L5" s="55"/>
      <c r="M5" s="55"/>
      <c r="N5" s="55"/>
    </row>
    <row r="6" s="13" customFormat="1" ht="25.15" customHeight="1" spans="1:14">
      <c r="A6" s="22" t="s">
        <v>328</v>
      </c>
      <c r="B6" s="22" t="s">
        <v>390</v>
      </c>
      <c r="C6" s="22" t="s">
        <v>391</v>
      </c>
      <c r="D6" s="22" t="s">
        <v>392</v>
      </c>
      <c r="E6" s="22" t="s">
        <v>393</v>
      </c>
      <c r="F6" s="23" t="s">
        <v>333</v>
      </c>
      <c r="G6" s="33" t="s">
        <v>334</v>
      </c>
      <c r="H6" s="22" t="s">
        <v>335</v>
      </c>
      <c r="I6" s="22" t="s">
        <v>336</v>
      </c>
      <c r="J6" s="22" t="s">
        <v>337</v>
      </c>
      <c r="K6" s="22" t="s">
        <v>338</v>
      </c>
      <c r="L6" s="60" t="s">
        <v>345</v>
      </c>
      <c r="M6" s="60" t="s">
        <v>346</v>
      </c>
      <c r="N6" s="60" t="s">
        <v>374</v>
      </c>
    </row>
    <row r="7" s="15" customFormat="1" ht="15" customHeight="1" spans="1:14">
      <c r="A7" s="25"/>
      <c r="B7" s="26"/>
      <c r="C7" s="27"/>
      <c r="D7" s="300"/>
      <c r="E7" s="31"/>
      <c r="F7" s="28"/>
      <c r="G7" s="31"/>
      <c r="H7" s="29"/>
      <c r="I7" s="70" t="str">
        <f>IF(OR(AND(G7=0,H7=0),H7=0),"",H7-G7)</f>
        <v/>
      </c>
      <c r="J7" s="70" t="str">
        <f>IF(ISERROR(I7/G7),"",I7/ABS(G7)*100)</f>
        <v/>
      </c>
      <c r="K7" s="41"/>
      <c r="L7" s="41"/>
      <c r="M7" s="41"/>
      <c r="N7" s="41"/>
    </row>
    <row r="8" s="15" customFormat="1" ht="15" customHeight="1" spans="1:14">
      <c r="A8" s="25"/>
      <c r="B8" s="26"/>
      <c r="C8" s="27"/>
      <c r="D8" s="300"/>
      <c r="E8" s="31"/>
      <c r="F8" s="28"/>
      <c r="G8" s="31"/>
      <c r="H8" s="29"/>
      <c r="I8" s="29" t="str">
        <f t="shared" ref="I8:I31" si="0">IF(OR(AND(G8=0,H8=0),H8=0),"",H8-G8)</f>
        <v/>
      </c>
      <c r="J8" s="29" t="str">
        <f t="shared" ref="J8:J31" si="1">IF(ISERROR(I8/G8),"",I8/ABS(G8)*100)</f>
        <v/>
      </c>
      <c r="K8" s="41"/>
      <c r="L8" s="41"/>
      <c r="M8" s="41"/>
      <c r="N8" s="41"/>
    </row>
    <row r="9" s="15" customFormat="1" ht="15" customHeight="1" spans="1:14">
      <c r="A9" s="25"/>
      <c r="B9" s="26"/>
      <c r="C9" s="27"/>
      <c r="D9" s="300"/>
      <c r="E9" s="31"/>
      <c r="F9" s="28"/>
      <c r="G9" s="31"/>
      <c r="H9" s="29"/>
      <c r="I9" s="29" t="str">
        <f t="shared" si="0"/>
        <v/>
      </c>
      <c r="J9" s="29" t="str">
        <f t="shared" si="1"/>
        <v/>
      </c>
      <c r="K9" s="41"/>
      <c r="L9" s="41"/>
      <c r="M9" s="41"/>
      <c r="N9" s="41"/>
    </row>
    <row r="10" s="15" customFormat="1" ht="15" customHeight="1" spans="1:14">
      <c r="A10" s="25"/>
      <c r="B10" s="26"/>
      <c r="C10" s="27"/>
      <c r="D10" s="300"/>
      <c r="E10" s="31"/>
      <c r="F10" s="28"/>
      <c r="G10" s="31"/>
      <c r="H10" s="29"/>
      <c r="I10" s="29" t="str">
        <f t="shared" si="0"/>
        <v/>
      </c>
      <c r="J10" s="29" t="str">
        <f t="shared" si="1"/>
        <v/>
      </c>
      <c r="K10" s="41"/>
      <c r="L10" s="41"/>
      <c r="M10" s="41"/>
      <c r="N10" s="41"/>
    </row>
    <row r="11" s="15" customFormat="1" ht="15" customHeight="1" spans="1:14">
      <c r="A11" s="25"/>
      <c r="B11" s="26"/>
      <c r="C11" s="27"/>
      <c r="D11" s="300"/>
      <c r="E11" s="31"/>
      <c r="F11" s="28" t="s">
        <v>348</v>
      </c>
      <c r="G11" s="31"/>
      <c r="H11" s="29"/>
      <c r="I11" s="29" t="str">
        <f t="shared" si="0"/>
        <v/>
      </c>
      <c r="J11" s="29" t="str">
        <f t="shared" si="1"/>
        <v/>
      </c>
      <c r="K11" s="41"/>
      <c r="L11" s="41"/>
      <c r="M11" s="41"/>
      <c r="N11" s="41"/>
    </row>
    <row r="12" s="15" customFormat="1" ht="15" customHeight="1" spans="1:14">
      <c r="A12" s="25"/>
      <c r="B12" s="26"/>
      <c r="C12" s="27"/>
      <c r="D12" s="300"/>
      <c r="E12" s="31"/>
      <c r="F12" s="28"/>
      <c r="G12" s="31"/>
      <c r="H12" s="29"/>
      <c r="I12" s="29" t="str">
        <f t="shared" si="0"/>
        <v/>
      </c>
      <c r="J12" s="29" t="str">
        <f t="shared" si="1"/>
        <v/>
      </c>
      <c r="K12" s="41"/>
      <c r="L12" s="41"/>
      <c r="M12" s="41"/>
      <c r="N12" s="41"/>
    </row>
    <row r="13" s="15" customFormat="1" ht="15" customHeight="1" spans="1:14">
      <c r="A13" s="25"/>
      <c r="B13" s="26"/>
      <c r="C13" s="27"/>
      <c r="D13" s="300"/>
      <c r="E13" s="31"/>
      <c r="F13" s="28"/>
      <c r="G13" s="31"/>
      <c r="H13" s="29"/>
      <c r="I13" s="29" t="str">
        <f t="shared" si="0"/>
        <v/>
      </c>
      <c r="J13" s="29" t="str">
        <f t="shared" si="1"/>
        <v/>
      </c>
      <c r="K13" s="41"/>
      <c r="L13" s="41"/>
      <c r="M13" s="41"/>
      <c r="N13" s="41"/>
    </row>
    <row r="14" s="15" customFormat="1" ht="15" customHeight="1" spans="1:14">
      <c r="A14" s="25"/>
      <c r="B14" s="26"/>
      <c r="C14" s="27"/>
      <c r="D14" s="300"/>
      <c r="E14" s="31"/>
      <c r="F14" s="28"/>
      <c r="G14" s="31"/>
      <c r="H14" s="29"/>
      <c r="I14" s="29" t="str">
        <f t="shared" si="0"/>
        <v/>
      </c>
      <c r="J14" s="29" t="str">
        <f t="shared" si="1"/>
        <v/>
      </c>
      <c r="K14" s="41"/>
      <c r="L14" s="41"/>
      <c r="M14" s="41"/>
      <c r="N14" s="41"/>
    </row>
    <row r="15" s="15" customFormat="1" ht="15" customHeight="1" spans="1:14">
      <c r="A15" s="25"/>
      <c r="B15" s="26"/>
      <c r="C15" s="27"/>
      <c r="D15" s="300"/>
      <c r="E15" s="31"/>
      <c r="F15" s="28"/>
      <c r="G15" s="31"/>
      <c r="H15" s="29"/>
      <c r="I15" s="29" t="str">
        <f t="shared" si="0"/>
        <v/>
      </c>
      <c r="J15" s="29" t="str">
        <f t="shared" si="1"/>
        <v/>
      </c>
      <c r="K15" s="41"/>
      <c r="L15" s="41"/>
      <c r="M15" s="41"/>
      <c r="N15" s="41"/>
    </row>
    <row r="16" s="15" customFormat="1" ht="15" customHeight="1" spans="1:14">
      <c r="A16" s="25"/>
      <c r="B16" s="26"/>
      <c r="C16" s="27"/>
      <c r="D16" s="300"/>
      <c r="E16" s="31"/>
      <c r="F16" s="28"/>
      <c r="G16" s="31"/>
      <c r="H16" s="29"/>
      <c r="I16" s="29" t="str">
        <f t="shared" si="0"/>
        <v/>
      </c>
      <c r="J16" s="29" t="str">
        <f t="shared" si="1"/>
        <v/>
      </c>
      <c r="K16" s="41"/>
      <c r="L16" s="41"/>
      <c r="M16" s="41"/>
      <c r="N16" s="41"/>
    </row>
    <row r="17" s="15" customFormat="1" ht="15" customHeight="1" spans="1:14">
      <c r="A17" s="25"/>
      <c r="B17" s="26"/>
      <c r="C17" s="27"/>
      <c r="D17" s="300"/>
      <c r="E17" s="31"/>
      <c r="F17" s="28"/>
      <c r="G17" s="31"/>
      <c r="H17" s="29"/>
      <c r="I17" s="29" t="str">
        <f t="shared" si="0"/>
        <v/>
      </c>
      <c r="J17" s="29" t="str">
        <f t="shared" si="1"/>
        <v/>
      </c>
      <c r="K17" s="41"/>
      <c r="L17" s="41"/>
      <c r="M17" s="41"/>
      <c r="N17" s="41"/>
    </row>
    <row r="18" s="15" customFormat="1" ht="15" customHeight="1" spans="1:14">
      <c r="A18" s="25"/>
      <c r="B18" s="26"/>
      <c r="C18" s="27"/>
      <c r="D18" s="300"/>
      <c r="E18" s="31"/>
      <c r="F18" s="28"/>
      <c r="G18" s="31"/>
      <c r="H18" s="29"/>
      <c r="I18" s="29" t="str">
        <f t="shared" si="0"/>
        <v/>
      </c>
      <c r="J18" s="29" t="str">
        <f t="shared" si="1"/>
        <v/>
      </c>
      <c r="K18" s="41"/>
      <c r="L18" s="41"/>
      <c r="M18" s="41"/>
      <c r="N18" s="41"/>
    </row>
    <row r="19" s="15" customFormat="1" ht="15" customHeight="1" spans="1:14">
      <c r="A19" s="25"/>
      <c r="B19" s="26"/>
      <c r="C19" s="27"/>
      <c r="D19" s="300"/>
      <c r="E19" s="31"/>
      <c r="F19" s="28"/>
      <c r="G19" s="31"/>
      <c r="H19" s="29"/>
      <c r="I19" s="29" t="str">
        <f t="shared" si="0"/>
        <v/>
      </c>
      <c r="J19" s="29" t="str">
        <f t="shared" si="1"/>
        <v/>
      </c>
      <c r="K19" s="41"/>
      <c r="L19" s="41"/>
      <c r="M19" s="41"/>
      <c r="N19" s="41"/>
    </row>
    <row r="20" s="15" customFormat="1" ht="15" customHeight="1" spans="1:14">
      <c r="A20" s="25"/>
      <c r="B20" s="26"/>
      <c r="C20" s="27"/>
      <c r="D20" s="300"/>
      <c r="E20" s="31"/>
      <c r="F20" s="28"/>
      <c r="G20" s="31"/>
      <c r="H20" s="29"/>
      <c r="I20" s="29" t="str">
        <f t="shared" si="0"/>
        <v/>
      </c>
      <c r="J20" s="29" t="str">
        <f t="shared" si="1"/>
        <v/>
      </c>
      <c r="K20" s="41"/>
      <c r="L20" s="41"/>
      <c r="M20" s="41"/>
      <c r="N20" s="41"/>
    </row>
    <row r="21" s="15" customFormat="1" ht="15" customHeight="1" spans="1:14">
      <c r="A21" s="25"/>
      <c r="B21" s="26"/>
      <c r="C21" s="27"/>
      <c r="D21" s="300"/>
      <c r="E21" s="31"/>
      <c r="F21" s="28"/>
      <c r="G21" s="31"/>
      <c r="H21" s="29"/>
      <c r="I21" s="29" t="str">
        <f t="shared" si="0"/>
        <v/>
      </c>
      <c r="J21" s="29" t="str">
        <f t="shared" si="1"/>
        <v/>
      </c>
      <c r="K21" s="41"/>
      <c r="L21" s="41"/>
      <c r="M21" s="41"/>
      <c r="N21" s="41"/>
    </row>
    <row r="22" s="15" customFormat="1" ht="15" customHeight="1" spans="1:14">
      <c r="A22" s="25"/>
      <c r="B22" s="26"/>
      <c r="C22" s="27"/>
      <c r="D22" s="300"/>
      <c r="E22" s="31"/>
      <c r="F22" s="28"/>
      <c r="G22" s="31"/>
      <c r="H22" s="29"/>
      <c r="I22" s="29" t="str">
        <f t="shared" si="0"/>
        <v/>
      </c>
      <c r="J22" s="29" t="str">
        <f t="shared" si="1"/>
        <v/>
      </c>
      <c r="K22" s="41"/>
      <c r="L22" s="41"/>
      <c r="M22" s="41"/>
      <c r="N22" s="41"/>
    </row>
    <row r="23" s="15" customFormat="1" ht="15" customHeight="1" spans="1:14">
      <c r="A23" s="25"/>
      <c r="B23" s="26"/>
      <c r="C23" s="27"/>
      <c r="D23" s="300"/>
      <c r="E23" s="31"/>
      <c r="F23" s="28"/>
      <c r="G23" s="31"/>
      <c r="H23" s="29"/>
      <c r="I23" s="29" t="str">
        <f t="shared" si="0"/>
        <v/>
      </c>
      <c r="J23" s="29" t="str">
        <f t="shared" si="1"/>
        <v/>
      </c>
      <c r="K23" s="41"/>
      <c r="L23" s="41"/>
      <c r="M23" s="41"/>
      <c r="N23" s="41"/>
    </row>
    <row r="24" s="15" customFormat="1" ht="15" customHeight="1" spans="1:14">
      <c r="A24" s="25"/>
      <c r="B24" s="26"/>
      <c r="C24" s="27"/>
      <c r="D24" s="300"/>
      <c r="E24" s="31"/>
      <c r="F24" s="28"/>
      <c r="G24" s="31"/>
      <c r="H24" s="29"/>
      <c r="I24" s="29" t="str">
        <f t="shared" si="0"/>
        <v/>
      </c>
      <c r="J24" s="29" t="str">
        <f t="shared" si="1"/>
        <v/>
      </c>
      <c r="K24" s="41"/>
      <c r="L24" s="41"/>
      <c r="M24" s="41"/>
      <c r="N24" s="41"/>
    </row>
    <row r="25" s="15" customFormat="1" ht="15" customHeight="1" spans="1:14">
      <c r="A25" s="25"/>
      <c r="B25" s="26"/>
      <c r="C25" s="27"/>
      <c r="D25" s="300"/>
      <c r="E25" s="31"/>
      <c r="F25" s="28"/>
      <c r="G25" s="31"/>
      <c r="H25" s="29"/>
      <c r="I25" s="29" t="str">
        <f t="shared" si="0"/>
        <v/>
      </c>
      <c r="J25" s="29" t="str">
        <f t="shared" si="1"/>
        <v/>
      </c>
      <c r="K25" s="41"/>
      <c r="L25" s="41"/>
      <c r="M25" s="41"/>
      <c r="N25" s="41"/>
    </row>
    <row r="26" s="15" customFormat="1" ht="15" customHeight="1" spans="1:14">
      <c r="A26" s="25"/>
      <c r="B26" s="26"/>
      <c r="C26" s="27"/>
      <c r="D26" s="300"/>
      <c r="E26" s="31"/>
      <c r="F26" s="28"/>
      <c r="G26" s="31"/>
      <c r="H26" s="29"/>
      <c r="I26" s="29" t="str">
        <f t="shared" si="0"/>
        <v/>
      </c>
      <c r="J26" s="29" t="str">
        <f t="shared" si="1"/>
        <v/>
      </c>
      <c r="K26" s="41"/>
      <c r="L26" s="41"/>
      <c r="M26" s="41"/>
      <c r="N26" s="41"/>
    </row>
    <row r="27" s="15" customFormat="1" ht="15" customHeight="1" spans="1:14">
      <c r="A27" s="25"/>
      <c r="B27" s="26"/>
      <c r="C27" s="27"/>
      <c r="D27" s="300"/>
      <c r="E27" s="31"/>
      <c r="F27" s="28"/>
      <c r="G27" s="31"/>
      <c r="H27" s="29"/>
      <c r="I27" s="29" t="str">
        <f t="shared" si="0"/>
        <v/>
      </c>
      <c r="J27" s="29" t="str">
        <f t="shared" si="1"/>
        <v/>
      </c>
      <c r="K27" s="41"/>
      <c r="L27" s="41"/>
      <c r="M27" s="41"/>
      <c r="N27" s="41"/>
    </row>
    <row r="28" s="15" customFormat="1" ht="15" customHeight="1" spans="1:14">
      <c r="A28" s="25"/>
      <c r="B28" s="26"/>
      <c r="C28" s="27"/>
      <c r="D28" s="300"/>
      <c r="E28" s="31"/>
      <c r="F28" s="28"/>
      <c r="G28" s="31"/>
      <c r="H28" s="29"/>
      <c r="I28" s="29" t="str">
        <f t="shared" si="0"/>
        <v/>
      </c>
      <c r="J28" s="29" t="str">
        <f t="shared" si="1"/>
        <v/>
      </c>
      <c r="K28" s="41"/>
      <c r="L28" s="41"/>
      <c r="M28" s="41"/>
      <c r="N28" s="41"/>
    </row>
    <row r="29" s="15" customFormat="1" ht="15" customHeight="1" spans="1:14">
      <c r="A29" s="25"/>
      <c r="B29" s="26"/>
      <c r="C29" s="27"/>
      <c r="D29" s="300"/>
      <c r="E29" s="31"/>
      <c r="F29" s="28"/>
      <c r="G29" s="31"/>
      <c r="H29" s="29"/>
      <c r="I29" s="29" t="str">
        <f t="shared" si="0"/>
        <v/>
      </c>
      <c r="J29" s="29" t="str">
        <f t="shared" si="1"/>
        <v/>
      </c>
      <c r="K29" s="41"/>
      <c r="L29" s="41"/>
      <c r="M29" s="41"/>
      <c r="N29" s="41"/>
    </row>
    <row r="30" s="15" customFormat="1" ht="15" customHeight="1" spans="1:14">
      <c r="A30" s="25"/>
      <c r="B30" s="26"/>
      <c r="C30" s="27"/>
      <c r="D30" s="300"/>
      <c r="E30" s="31"/>
      <c r="F30" s="28"/>
      <c r="G30" s="31"/>
      <c r="H30" s="29"/>
      <c r="I30" s="29" t="str">
        <f t="shared" si="0"/>
        <v/>
      </c>
      <c r="J30" s="29" t="str">
        <f t="shared" si="1"/>
        <v/>
      </c>
      <c r="K30" s="41"/>
      <c r="L30" s="41"/>
      <c r="M30" s="41"/>
      <c r="N30" s="41"/>
    </row>
    <row r="31" s="14" customFormat="1" ht="15" customHeight="1" spans="1:14">
      <c r="A31" s="32" t="s">
        <v>375</v>
      </c>
      <c r="B31" s="33"/>
      <c r="C31" s="42"/>
      <c r="D31" s="301"/>
      <c r="E31" s="31"/>
      <c r="F31" s="35">
        <f>SUM(F7:F30)</f>
        <v>0</v>
      </c>
      <c r="G31" s="36">
        <f>SUM(G7:G30)</f>
        <v>0</v>
      </c>
      <c r="H31" s="37">
        <f>SUM(H7:H30)</f>
        <v>0</v>
      </c>
      <c r="I31" s="37" t="str">
        <f t="shared" si="0"/>
        <v/>
      </c>
      <c r="J31" s="37" t="str">
        <f t="shared" si="1"/>
        <v/>
      </c>
      <c r="K31" s="42"/>
      <c r="L31" s="42"/>
      <c r="M31" s="42"/>
      <c r="N31" s="42"/>
    </row>
  </sheetData>
  <mergeCells count="4">
    <mergeCell ref="A2:K2"/>
    <mergeCell ref="A3:K3"/>
    <mergeCell ref="A31:B31"/>
    <mergeCell ref="L4:N5"/>
  </mergeCells>
  <hyperlinks>
    <hyperlink ref="B1" location="交易性金融资产汇总!B9" display="返回"/>
    <hyperlink ref="A1" location="索引目录!E11"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N31"/>
  <sheetViews>
    <sheetView view="pageBreakPreview" zoomScale="80" zoomScaleNormal="90" workbookViewId="0">
      <pane ySplit="6" topLeftCell="A7" activePane="bottomLeft" state="frozen"/>
      <selection/>
      <selection pane="bottomLeft" activeCell="L22" sqref="L22"/>
    </sheetView>
  </sheetViews>
  <sheetFormatPr defaultColWidth="9" defaultRowHeight="15.75" customHeight="1"/>
  <cols>
    <col min="1" max="1" width="7.625" style="15" customWidth="1"/>
    <col min="2" max="2" width="23.25" style="15" customWidth="1"/>
    <col min="3" max="3" width="11.625" style="15" customWidth="1"/>
    <col min="4" max="4" width="12.375" style="15" customWidth="1"/>
    <col min="5" max="5" width="8.25" style="15" customWidth="1"/>
    <col min="6" max="6" width="13.25" style="15" hidden="1" customWidth="1" outlineLevel="1"/>
    <col min="7" max="7" width="16.375" style="15" customWidth="1" collapsed="1"/>
    <col min="8" max="8" width="16.25" style="15" customWidth="1"/>
    <col min="9" max="9" width="10" style="15" customWidth="1"/>
    <col min="10" max="10" width="9.625" style="15" customWidth="1"/>
    <col min="11" max="11" width="10.75" style="15" customWidth="1"/>
    <col min="12" max="12" width="11.375" style="15" customWidth="1"/>
    <col min="13" max="13" width="13.625" style="15" customWidth="1"/>
    <col min="14" max="14" width="9.375" style="15" customWidth="1"/>
    <col min="15" max="16382" width="9" style="15"/>
  </cols>
  <sheetData>
    <row r="1" s="86" customFormat="1" ht="10.5" spans="1:10">
      <c r="A1" s="87" t="s">
        <v>271</v>
      </c>
      <c r="B1" s="87" t="s">
        <v>272</v>
      </c>
      <c r="C1" s="88"/>
      <c r="D1" s="88"/>
      <c r="E1" s="88"/>
      <c r="F1" s="88"/>
      <c r="G1" s="88"/>
      <c r="H1" s="88"/>
      <c r="I1" s="88"/>
      <c r="J1" s="88"/>
    </row>
    <row r="2" s="12" customFormat="1" ht="30" customHeight="1" spans="1:11">
      <c r="A2" s="19" t="s">
        <v>394</v>
      </c>
      <c r="B2" s="19"/>
      <c r="C2" s="19"/>
      <c r="D2" s="19"/>
      <c r="E2" s="19"/>
      <c r="F2" s="19"/>
      <c r="G2" s="19"/>
      <c r="H2" s="19"/>
      <c r="I2" s="19"/>
      <c r="J2" s="19"/>
      <c r="K2" s="19"/>
    </row>
    <row r="3" s="15" customFormat="1" ht="15" customHeight="1" spans="1:11">
      <c r="A3" s="20" t="str">
        <f>CONCATENATE(封面!D9,封面!F9,封面!G9,封面!H9,封面!I9,封面!J9,封面!K9)</f>
        <v>评估基准日：2025年1月31日</v>
      </c>
      <c r="B3" s="20"/>
      <c r="C3" s="20"/>
      <c r="D3" s="20"/>
      <c r="E3" s="20"/>
      <c r="F3" s="20"/>
      <c r="G3" s="20"/>
      <c r="H3" s="20"/>
      <c r="I3" s="20"/>
      <c r="J3" s="20"/>
      <c r="K3" s="20"/>
    </row>
    <row r="4" s="15" customFormat="1" ht="15" customHeight="1" spans="1:14">
      <c r="A4" s="20"/>
      <c r="B4" s="20"/>
      <c r="C4" s="20"/>
      <c r="D4" s="20"/>
      <c r="E4" s="20"/>
      <c r="F4" s="20"/>
      <c r="G4" s="20"/>
      <c r="H4" s="38"/>
      <c r="I4" s="38"/>
      <c r="J4" s="38"/>
      <c r="K4" s="39" t="s">
        <v>395</v>
      </c>
      <c r="L4" s="53" t="s">
        <v>342</v>
      </c>
      <c r="M4" s="54"/>
      <c r="N4" s="54"/>
    </row>
    <row r="5" s="15" customFormat="1" ht="15" customHeight="1" spans="1:14">
      <c r="A5" s="21" t="str">
        <f>封面!D7&amp;封面!F7</f>
        <v>产权持有单位：北京巴布科克·威尔科克斯有限公司</v>
      </c>
      <c r="K5" s="39" t="s">
        <v>327</v>
      </c>
      <c r="L5" s="55"/>
      <c r="M5" s="55"/>
      <c r="N5" s="55"/>
    </row>
    <row r="6" s="13" customFormat="1" ht="25.15" customHeight="1" spans="1:14">
      <c r="A6" s="22" t="s">
        <v>328</v>
      </c>
      <c r="B6" s="22" t="s">
        <v>390</v>
      </c>
      <c r="C6" s="22" t="s">
        <v>391</v>
      </c>
      <c r="D6" s="22" t="s">
        <v>392</v>
      </c>
      <c r="E6" s="22" t="s">
        <v>393</v>
      </c>
      <c r="F6" s="23" t="s">
        <v>333</v>
      </c>
      <c r="G6" s="33" t="s">
        <v>334</v>
      </c>
      <c r="H6" s="22" t="s">
        <v>335</v>
      </c>
      <c r="I6" s="22" t="s">
        <v>336</v>
      </c>
      <c r="J6" s="22" t="s">
        <v>337</v>
      </c>
      <c r="K6" s="22" t="s">
        <v>338</v>
      </c>
      <c r="L6" s="60" t="s">
        <v>345</v>
      </c>
      <c r="M6" s="60" t="s">
        <v>346</v>
      </c>
      <c r="N6" s="60" t="s">
        <v>374</v>
      </c>
    </row>
    <row r="7" s="15" customFormat="1" ht="15" customHeight="1" spans="1:14">
      <c r="A7" s="25"/>
      <c r="B7" s="26"/>
      <c r="C7" s="27"/>
      <c r="D7" s="300"/>
      <c r="E7" s="31"/>
      <c r="F7" s="28"/>
      <c r="G7" s="31"/>
      <c r="H7" s="29"/>
      <c r="I7" s="70" t="str">
        <f>IF(OR(AND(G7=0,H7=0),H7=0),"",H7-G7)</f>
        <v/>
      </c>
      <c r="J7" s="70" t="str">
        <f>IF(ISERROR(I7/G7),"",I7/ABS(G7)*100)</f>
        <v/>
      </c>
      <c r="K7" s="41"/>
      <c r="L7" s="41"/>
      <c r="M7" s="41"/>
      <c r="N7" s="41"/>
    </row>
    <row r="8" s="15" customFormat="1" ht="15" customHeight="1" spans="1:14">
      <c r="A8" s="25"/>
      <c r="B8" s="26"/>
      <c r="C8" s="27"/>
      <c r="D8" s="300"/>
      <c r="E8" s="31"/>
      <c r="F8" s="28"/>
      <c r="G8" s="31"/>
      <c r="H8" s="29"/>
      <c r="I8" s="29" t="str">
        <f t="shared" ref="I8:I31" si="0">IF(OR(AND(G8=0,H8=0),H8=0),"",H8-G8)</f>
        <v/>
      </c>
      <c r="J8" s="29" t="str">
        <f t="shared" ref="J8:J31" si="1">IF(ISERROR(I8/G8),"",I8/ABS(G8)*100)</f>
        <v/>
      </c>
      <c r="K8" s="41"/>
      <c r="L8" s="41"/>
      <c r="M8" s="41"/>
      <c r="N8" s="41"/>
    </row>
    <row r="9" s="15" customFormat="1" ht="15" customHeight="1" spans="1:14">
      <c r="A9" s="25"/>
      <c r="B9" s="26"/>
      <c r="C9" s="27"/>
      <c r="D9" s="300"/>
      <c r="E9" s="31"/>
      <c r="F9" s="28"/>
      <c r="G9" s="31"/>
      <c r="H9" s="29"/>
      <c r="I9" s="29" t="str">
        <f t="shared" si="0"/>
        <v/>
      </c>
      <c r="J9" s="29" t="str">
        <f t="shared" si="1"/>
        <v/>
      </c>
      <c r="K9" s="41"/>
      <c r="L9" s="41"/>
      <c r="M9" s="41"/>
      <c r="N9" s="41"/>
    </row>
    <row r="10" s="15" customFormat="1" ht="15" customHeight="1" spans="1:14">
      <c r="A10" s="25"/>
      <c r="B10" s="26"/>
      <c r="C10" s="27"/>
      <c r="D10" s="300"/>
      <c r="E10" s="31"/>
      <c r="F10" s="28"/>
      <c r="G10" s="31"/>
      <c r="H10" s="29"/>
      <c r="I10" s="29" t="str">
        <f t="shared" si="0"/>
        <v/>
      </c>
      <c r="J10" s="29" t="str">
        <f t="shared" si="1"/>
        <v/>
      </c>
      <c r="K10" s="41"/>
      <c r="L10" s="41"/>
      <c r="M10" s="41"/>
      <c r="N10" s="41"/>
    </row>
    <row r="11" s="15" customFormat="1" ht="15" customHeight="1" spans="1:14">
      <c r="A11" s="25"/>
      <c r="B11" s="26"/>
      <c r="C11" s="27"/>
      <c r="D11" s="300"/>
      <c r="E11" s="31"/>
      <c r="F11" s="28" t="s">
        <v>348</v>
      </c>
      <c r="G11" s="31"/>
      <c r="H11" s="29"/>
      <c r="I11" s="29" t="str">
        <f t="shared" si="0"/>
        <v/>
      </c>
      <c r="J11" s="29" t="str">
        <f t="shared" si="1"/>
        <v/>
      </c>
      <c r="K11" s="41"/>
      <c r="L11" s="41"/>
      <c r="M11" s="41"/>
      <c r="N11" s="41"/>
    </row>
    <row r="12" s="15" customFormat="1" ht="15" customHeight="1" spans="1:14">
      <c r="A12" s="25"/>
      <c r="B12" s="26"/>
      <c r="C12" s="27"/>
      <c r="D12" s="300"/>
      <c r="E12" s="31"/>
      <c r="F12" s="28"/>
      <c r="G12" s="31"/>
      <c r="H12" s="29"/>
      <c r="I12" s="29" t="str">
        <f t="shared" si="0"/>
        <v/>
      </c>
      <c r="J12" s="29" t="str">
        <f t="shared" si="1"/>
        <v/>
      </c>
      <c r="K12" s="41"/>
      <c r="L12" s="41"/>
      <c r="M12" s="41"/>
      <c r="N12" s="41"/>
    </row>
    <row r="13" s="15" customFormat="1" ht="15" customHeight="1" spans="1:14">
      <c r="A13" s="25"/>
      <c r="B13" s="26"/>
      <c r="C13" s="27"/>
      <c r="D13" s="300"/>
      <c r="E13" s="31"/>
      <c r="F13" s="28"/>
      <c r="G13" s="31"/>
      <c r="H13" s="29"/>
      <c r="I13" s="29" t="str">
        <f t="shared" si="0"/>
        <v/>
      </c>
      <c r="J13" s="29" t="str">
        <f t="shared" si="1"/>
        <v/>
      </c>
      <c r="K13" s="41"/>
      <c r="L13" s="41"/>
      <c r="M13" s="41"/>
      <c r="N13" s="41"/>
    </row>
    <row r="14" s="15" customFormat="1" ht="15" customHeight="1" spans="1:14">
      <c r="A14" s="25"/>
      <c r="B14" s="26"/>
      <c r="C14" s="27"/>
      <c r="D14" s="300"/>
      <c r="E14" s="31"/>
      <c r="F14" s="28"/>
      <c r="G14" s="31"/>
      <c r="H14" s="29"/>
      <c r="I14" s="29" t="str">
        <f t="shared" si="0"/>
        <v/>
      </c>
      <c r="J14" s="29" t="str">
        <f t="shared" si="1"/>
        <v/>
      </c>
      <c r="K14" s="41"/>
      <c r="L14" s="41"/>
      <c r="M14" s="41"/>
      <c r="N14" s="41"/>
    </row>
    <row r="15" s="15" customFormat="1" ht="15" customHeight="1" spans="1:14">
      <c r="A15" s="25"/>
      <c r="B15" s="26"/>
      <c r="C15" s="27"/>
      <c r="D15" s="300"/>
      <c r="E15" s="31"/>
      <c r="F15" s="28"/>
      <c r="G15" s="31"/>
      <c r="H15" s="29"/>
      <c r="I15" s="29" t="str">
        <f t="shared" si="0"/>
        <v/>
      </c>
      <c r="J15" s="29" t="str">
        <f t="shared" si="1"/>
        <v/>
      </c>
      <c r="K15" s="41"/>
      <c r="L15" s="41"/>
      <c r="M15" s="41"/>
      <c r="N15" s="41"/>
    </row>
    <row r="16" s="15" customFormat="1" ht="15" customHeight="1" spans="1:14">
      <c r="A16" s="25"/>
      <c r="B16" s="26"/>
      <c r="C16" s="27"/>
      <c r="D16" s="300"/>
      <c r="E16" s="31"/>
      <c r="F16" s="28"/>
      <c r="G16" s="31"/>
      <c r="H16" s="29"/>
      <c r="I16" s="29" t="str">
        <f t="shared" si="0"/>
        <v/>
      </c>
      <c r="J16" s="29" t="str">
        <f t="shared" si="1"/>
        <v/>
      </c>
      <c r="K16" s="41"/>
      <c r="L16" s="41"/>
      <c r="M16" s="41"/>
      <c r="N16" s="41"/>
    </row>
    <row r="17" s="15" customFormat="1" ht="15" customHeight="1" spans="1:14">
      <c r="A17" s="25"/>
      <c r="B17" s="26"/>
      <c r="C17" s="27"/>
      <c r="D17" s="300"/>
      <c r="E17" s="31"/>
      <c r="F17" s="28"/>
      <c r="G17" s="31"/>
      <c r="H17" s="29"/>
      <c r="I17" s="29" t="str">
        <f t="shared" si="0"/>
        <v/>
      </c>
      <c r="J17" s="29" t="str">
        <f t="shared" si="1"/>
        <v/>
      </c>
      <c r="K17" s="41"/>
      <c r="L17" s="41"/>
      <c r="M17" s="41"/>
      <c r="N17" s="41"/>
    </row>
    <row r="18" s="15" customFormat="1" ht="15" customHeight="1" spans="1:14">
      <c r="A18" s="25"/>
      <c r="B18" s="26"/>
      <c r="C18" s="27"/>
      <c r="D18" s="300"/>
      <c r="E18" s="31"/>
      <c r="F18" s="28"/>
      <c r="G18" s="31"/>
      <c r="H18" s="29"/>
      <c r="I18" s="29" t="str">
        <f t="shared" si="0"/>
        <v/>
      </c>
      <c r="J18" s="29" t="str">
        <f t="shared" si="1"/>
        <v/>
      </c>
      <c r="K18" s="41"/>
      <c r="L18" s="41"/>
      <c r="M18" s="41"/>
      <c r="N18" s="41"/>
    </row>
    <row r="19" s="15" customFormat="1" ht="15" customHeight="1" spans="1:14">
      <c r="A19" s="25"/>
      <c r="B19" s="26"/>
      <c r="C19" s="27"/>
      <c r="D19" s="300"/>
      <c r="E19" s="31"/>
      <c r="F19" s="28"/>
      <c r="G19" s="31"/>
      <c r="H19" s="29"/>
      <c r="I19" s="29" t="str">
        <f t="shared" si="0"/>
        <v/>
      </c>
      <c r="J19" s="29" t="str">
        <f t="shared" si="1"/>
        <v/>
      </c>
      <c r="K19" s="41"/>
      <c r="L19" s="41"/>
      <c r="M19" s="41"/>
      <c r="N19" s="41"/>
    </row>
    <row r="20" s="15" customFormat="1" ht="15" customHeight="1" spans="1:14">
      <c r="A20" s="25"/>
      <c r="B20" s="26"/>
      <c r="C20" s="27"/>
      <c r="D20" s="300"/>
      <c r="E20" s="31"/>
      <c r="F20" s="28"/>
      <c r="G20" s="31"/>
      <c r="H20" s="29"/>
      <c r="I20" s="29" t="str">
        <f t="shared" si="0"/>
        <v/>
      </c>
      <c r="J20" s="29" t="str">
        <f t="shared" si="1"/>
        <v/>
      </c>
      <c r="K20" s="41"/>
      <c r="L20" s="41"/>
      <c r="M20" s="41"/>
      <c r="N20" s="41"/>
    </row>
    <row r="21" s="15" customFormat="1" ht="15" customHeight="1" spans="1:14">
      <c r="A21" s="25"/>
      <c r="B21" s="26"/>
      <c r="C21" s="27"/>
      <c r="D21" s="300"/>
      <c r="E21" s="31"/>
      <c r="F21" s="28"/>
      <c r="G21" s="31"/>
      <c r="H21" s="29"/>
      <c r="I21" s="29" t="str">
        <f t="shared" si="0"/>
        <v/>
      </c>
      <c r="J21" s="29" t="str">
        <f t="shared" si="1"/>
        <v/>
      </c>
      <c r="K21" s="41"/>
      <c r="L21" s="41"/>
      <c r="M21" s="41"/>
      <c r="N21" s="41"/>
    </row>
    <row r="22" s="15" customFormat="1" ht="15" customHeight="1" spans="1:14">
      <c r="A22" s="25"/>
      <c r="B22" s="26"/>
      <c r="C22" s="27"/>
      <c r="D22" s="300"/>
      <c r="E22" s="31"/>
      <c r="F22" s="28"/>
      <c r="G22" s="31"/>
      <c r="H22" s="29"/>
      <c r="I22" s="29" t="str">
        <f t="shared" si="0"/>
        <v/>
      </c>
      <c r="J22" s="29" t="str">
        <f t="shared" si="1"/>
        <v/>
      </c>
      <c r="K22" s="41"/>
      <c r="L22" s="41"/>
      <c r="M22" s="41"/>
      <c r="N22" s="41"/>
    </row>
    <row r="23" s="15" customFormat="1" ht="15" customHeight="1" spans="1:14">
      <c r="A23" s="25"/>
      <c r="B23" s="26"/>
      <c r="C23" s="27"/>
      <c r="D23" s="300"/>
      <c r="E23" s="31"/>
      <c r="F23" s="28"/>
      <c r="G23" s="31"/>
      <c r="H23" s="29"/>
      <c r="I23" s="29" t="str">
        <f t="shared" si="0"/>
        <v/>
      </c>
      <c r="J23" s="29" t="str">
        <f t="shared" si="1"/>
        <v/>
      </c>
      <c r="K23" s="41"/>
      <c r="L23" s="41"/>
      <c r="M23" s="41"/>
      <c r="N23" s="41"/>
    </row>
    <row r="24" s="15" customFormat="1" ht="15" customHeight="1" spans="1:14">
      <c r="A24" s="25"/>
      <c r="B24" s="26"/>
      <c r="C24" s="27"/>
      <c r="D24" s="300"/>
      <c r="E24" s="31"/>
      <c r="F24" s="28"/>
      <c r="G24" s="31"/>
      <c r="H24" s="29"/>
      <c r="I24" s="29" t="str">
        <f t="shared" si="0"/>
        <v/>
      </c>
      <c r="J24" s="29" t="str">
        <f t="shared" si="1"/>
        <v/>
      </c>
      <c r="K24" s="41"/>
      <c r="L24" s="41"/>
      <c r="M24" s="41"/>
      <c r="N24" s="41"/>
    </row>
    <row r="25" s="15" customFormat="1" ht="15" customHeight="1" spans="1:14">
      <c r="A25" s="25"/>
      <c r="B25" s="26"/>
      <c r="C25" s="27"/>
      <c r="D25" s="300"/>
      <c r="E25" s="31"/>
      <c r="F25" s="28"/>
      <c r="G25" s="31"/>
      <c r="H25" s="29"/>
      <c r="I25" s="29" t="str">
        <f t="shared" si="0"/>
        <v/>
      </c>
      <c r="J25" s="29" t="str">
        <f t="shared" si="1"/>
        <v/>
      </c>
      <c r="K25" s="41"/>
      <c r="L25" s="41"/>
      <c r="M25" s="41"/>
      <c r="N25" s="41"/>
    </row>
    <row r="26" s="15" customFormat="1" ht="15" customHeight="1" spans="1:14">
      <c r="A26" s="25"/>
      <c r="B26" s="26"/>
      <c r="C26" s="27"/>
      <c r="D26" s="300"/>
      <c r="E26" s="31"/>
      <c r="F26" s="28"/>
      <c r="G26" s="31"/>
      <c r="H26" s="29"/>
      <c r="I26" s="29" t="str">
        <f t="shared" si="0"/>
        <v/>
      </c>
      <c r="J26" s="29" t="str">
        <f t="shared" si="1"/>
        <v/>
      </c>
      <c r="K26" s="41"/>
      <c r="L26" s="41"/>
      <c r="M26" s="41"/>
      <c r="N26" s="41"/>
    </row>
    <row r="27" s="15" customFormat="1" ht="15" customHeight="1" spans="1:14">
      <c r="A27" s="25"/>
      <c r="B27" s="26"/>
      <c r="C27" s="27"/>
      <c r="D27" s="300"/>
      <c r="E27" s="31"/>
      <c r="F27" s="28"/>
      <c r="G27" s="31"/>
      <c r="H27" s="29"/>
      <c r="I27" s="29" t="str">
        <f t="shared" si="0"/>
        <v/>
      </c>
      <c r="J27" s="29" t="str">
        <f t="shared" si="1"/>
        <v/>
      </c>
      <c r="K27" s="41"/>
      <c r="L27" s="41"/>
      <c r="M27" s="41"/>
      <c r="N27" s="41"/>
    </row>
    <row r="28" s="15" customFormat="1" ht="15" customHeight="1" spans="1:14">
      <c r="A28" s="25"/>
      <c r="B28" s="26"/>
      <c r="C28" s="27"/>
      <c r="D28" s="300"/>
      <c r="E28" s="31"/>
      <c r="F28" s="28"/>
      <c r="G28" s="31"/>
      <c r="H28" s="29"/>
      <c r="I28" s="29" t="str">
        <f t="shared" si="0"/>
        <v/>
      </c>
      <c r="J28" s="29" t="str">
        <f t="shared" si="1"/>
        <v/>
      </c>
      <c r="K28" s="41"/>
      <c r="L28" s="41"/>
      <c r="M28" s="41"/>
      <c r="N28" s="41"/>
    </row>
    <row r="29" s="15" customFormat="1" ht="15" customHeight="1" spans="1:14">
      <c r="A29" s="25"/>
      <c r="B29" s="26"/>
      <c r="C29" s="27"/>
      <c r="D29" s="300"/>
      <c r="E29" s="31"/>
      <c r="F29" s="28"/>
      <c r="G29" s="31"/>
      <c r="H29" s="29"/>
      <c r="I29" s="29" t="str">
        <f t="shared" si="0"/>
        <v/>
      </c>
      <c r="J29" s="29" t="str">
        <f t="shared" si="1"/>
        <v/>
      </c>
      <c r="K29" s="41"/>
      <c r="L29" s="41"/>
      <c r="M29" s="41"/>
      <c r="N29" s="41"/>
    </row>
    <row r="30" s="15" customFormat="1" ht="15" customHeight="1" spans="1:14">
      <c r="A30" s="25"/>
      <c r="B30" s="26"/>
      <c r="C30" s="27"/>
      <c r="D30" s="300"/>
      <c r="E30" s="31"/>
      <c r="F30" s="28"/>
      <c r="G30" s="31"/>
      <c r="H30" s="29"/>
      <c r="I30" s="29" t="str">
        <f t="shared" si="0"/>
        <v/>
      </c>
      <c r="J30" s="29" t="str">
        <f t="shared" si="1"/>
        <v/>
      </c>
      <c r="K30" s="41"/>
      <c r="L30" s="41"/>
      <c r="M30" s="41"/>
      <c r="N30" s="41"/>
    </row>
    <row r="31" s="14" customFormat="1" ht="15" customHeight="1" spans="1:14">
      <c r="A31" s="32" t="s">
        <v>375</v>
      </c>
      <c r="B31" s="33"/>
      <c r="C31" s="27"/>
      <c r="D31" s="301"/>
      <c r="E31" s="31"/>
      <c r="F31" s="35">
        <f>SUM(F7:F30)</f>
        <v>0</v>
      </c>
      <c r="G31" s="36">
        <f>SUM(G7:G30)</f>
        <v>0</v>
      </c>
      <c r="H31" s="37">
        <f>SUM(H7:H30)</f>
        <v>0</v>
      </c>
      <c r="I31" s="37" t="str">
        <f t="shared" si="0"/>
        <v/>
      </c>
      <c r="J31" s="37" t="str">
        <f t="shared" si="1"/>
        <v/>
      </c>
      <c r="K31" s="42"/>
      <c r="L31" s="42"/>
      <c r="M31" s="42"/>
      <c r="N31" s="42"/>
    </row>
  </sheetData>
  <mergeCells count="4">
    <mergeCell ref="A2:K2"/>
    <mergeCell ref="A3:K3"/>
    <mergeCell ref="A31:B31"/>
    <mergeCell ref="L4:N5"/>
  </mergeCells>
  <hyperlinks>
    <hyperlink ref="B1" location="交易性金融资产汇总!B9" display="返回"/>
    <hyperlink ref="A1" location="索引目录!E11"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19">
    <pageSetUpPr fitToPage="1"/>
  </sheetPr>
  <dimension ref="A1:N31"/>
  <sheetViews>
    <sheetView view="pageBreakPreview" zoomScale="80" zoomScaleNormal="90" workbookViewId="0">
      <pane ySplit="6" topLeftCell="A7" activePane="bottomLeft" state="frozen"/>
      <selection/>
      <selection pane="bottomLeft" activeCell="L4" sqref="L4:N6"/>
    </sheetView>
  </sheetViews>
  <sheetFormatPr defaultColWidth="9" defaultRowHeight="15.75" customHeight="1"/>
  <cols>
    <col min="1" max="1" width="7.625" style="15" customWidth="1"/>
    <col min="2" max="2" width="25.25" style="15" customWidth="1"/>
    <col min="3" max="3" width="8.75" style="15" customWidth="1"/>
    <col min="4" max="4" width="9.625" style="15" customWidth="1"/>
    <col min="5" max="5" width="9.25" style="15" customWidth="1"/>
    <col min="6" max="6" width="14" style="307" hidden="1" customWidth="1" outlineLevel="1"/>
    <col min="7" max="7" width="14.625" style="307" customWidth="1" collapsed="1"/>
    <col min="8" max="8" width="14.625" style="307" customWidth="1"/>
    <col min="9" max="9" width="12.25" style="307" customWidth="1"/>
    <col min="10" max="10" width="9.25" style="307" customWidth="1"/>
    <col min="11" max="11" width="14.625" style="15" customWidth="1"/>
    <col min="12" max="12" width="11.375" style="15" customWidth="1"/>
    <col min="13" max="13" width="13.625" style="15" customWidth="1"/>
    <col min="14" max="14" width="9.375" style="15" customWidth="1"/>
    <col min="15" max="16384" width="9" style="15"/>
  </cols>
  <sheetData>
    <row r="1" s="86" customFormat="1" ht="10.5" spans="1:11">
      <c r="A1" s="87" t="s">
        <v>271</v>
      </c>
      <c r="B1" s="87" t="s">
        <v>272</v>
      </c>
      <c r="C1" s="88"/>
      <c r="D1" s="88"/>
      <c r="E1" s="88"/>
      <c r="F1" s="88"/>
      <c r="G1" s="88"/>
      <c r="H1" s="88"/>
      <c r="I1" s="88"/>
      <c r="J1" s="88"/>
      <c r="K1" s="88"/>
    </row>
    <row r="2" s="12" customFormat="1" ht="30" customHeight="1" spans="1:11">
      <c r="A2" s="19" t="s">
        <v>396</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20"/>
      <c r="D3" s="20"/>
      <c r="E3" s="20"/>
      <c r="F3" s="20"/>
      <c r="G3" s="20"/>
      <c r="H3" s="38"/>
      <c r="I3" s="38"/>
      <c r="J3" s="38"/>
      <c r="K3" s="38"/>
    </row>
    <row r="4" ht="15" customHeight="1" spans="1:14">
      <c r="A4" s="20"/>
      <c r="B4" s="20"/>
      <c r="C4" s="20"/>
      <c r="D4" s="20"/>
      <c r="E4" s="20"/>
      <c r="F4" s="20"/>
      <c r="G4" s="20"/>
      <c r="H4" s="38"/>
      <c r="I4" s="38"/>
      <c r="J4" s="38"/>
      <c r="K4" s="39" t="s">
        <v>397</v>
      </c>
      <c r="L4" s="53" t="s">
        <v>342</v>
      </c>
      <c r="M4" s="54"/>
      <c r="N4" s="54"/>
    </row>
    <row r="5" ht="15" customHeight="1" spans="1:14">
      <c r="A5" s="21" t="str">
        <f>封面!D7&amp;封面!F7</f>
        <v>产权持有单位：北京巴布科克·威尔科克斯有限公司</v>
      </c>
      <c r="K5" s="39" t="s">
        <v>327</v>
      </c>
      <c r="L5" s="55"/>
      <c r="M5" s="55"/>
      <c r="N5" s="55"/>
    </row>
    <row r="6" s="13" customFormat="1" ht="25.15" customHeight="1" spans="1:14">
      <c r="A6" s="22" t="s">
        <v>328</v>
      </c>
      <c r="B6" s="22" t="s">
        <v>398</v>
      </c>
      <c r="C6" s="22" t="s">
        <v>399</v>
      </c>
      <c r="D6" s="22" t="s">
        <v>400</v>
      </c>
      <c r="E6" s="22" t="s">
        <v>381</v>
      </c>
      <c r="F6" s="330" t="s">
        <v>333</v>
      </c>
      <c r="G6" s="33" t="s">
        <v>334</v>
      </c>
      <c r="H6" s="330" t="s">
        <v>335</v>
      </c>
      <c r="I6" s="22" t="s">
        <v>336</v>
      </c>
      <c r="J6" s="330" t="s">
        <v>337</v>
      </c>
      <c r="K6" s="22" t="s">
        <v>338</v>
      </c>
      <c r="L6" s="60" t="s">
        <v>345</v>
      </c>
      <c r="M6" s="60" t="s">
        <v>401</v>
      </c>
      <c r="N6" s="60" t="s">
        <v>374</v>
      </c>
    </row>
    <row r="7" ht="15" customHeight="1" spans="1:14">
      <c r="A7" s="25"/>
      <c r="B7" s="26"/>
      <c r="C7" s="75"/>
      <c r="D7" s="75"/>
      <c r="E7" s="397"/>
      <c r="F7" s="29"/>
      <c r="G7" s="31"/>
      <c r="H7" s="29"/>
      <c r="I7" s="70" t="str">
        <f>IF(OR(AND(G7=0,H7=0),H7=0),"",H7-G7)</f>
        <v/>
      </c>
      <c r="J7" s="70" t="str">
        <f>IF(ISERROR(I7/G7),"",I7/ABS(G7)*100)</f>
        <v/>
      </c>
      <c r="K7" s="41"/>
      <c r="L7" s="41"/>
      <c r="M7" s="41"/>
      <c r="N7" s="41"/>
    </row>
    <row r="8" ht="15" customHeight="1" spans="1:14">
      <c r="A8" s="25"/>
      <c r="B8" s="26"/>
      <c r="C8" s="75"/>
      <c r="D8" s="75"/>
      <c r="E8" s="397"/>
      <c r="F8" s="29"/>
      <c r="G8" s="31"/>
      <c r="H8" s="29"/>
      <c r="I8" s="29" t="str">
        <f t="shared" ref="I8:I31" si="0">IF(OR(AND(G8=0,H8=0),H8=0),"",H8-G8)</f>
        <v/>
      </c>
      <c r="J8" s="29" t="str">
        <f t="shared" ref="J8:J31" si="1">IF(ISERROR(I8/G8),"",I8/ABS(G8)*100)</f>
        <v/>
      </c>
      <c r="K8" s="41"/>
      <c r="L8" s="41"/>
      <c r="M8" s="41"/>
      <c r="N8" s="41"/>
    </row>
    <row r="9" ht="15" customHeight="1" spans="1:14">
      <c r="A9" s="25"/>
      <c r="B9" s="26"/>
      <c r="C9" s="75"/>
      <c r="D9" s="75"/>
      <c r="E9" s="397"/>
      <c r="F9" s="29"/>
      <c r="G9" s="31"/>
      <c r="H9" s="29"/>
      <c r="I9" s="29" t="str">
        <f t="shared" si="0"/>
        <v/>
      </c>
      <c r="J9" s="29" t="str">
        <f t="shared" si="1"/>
        <v/>
      </c>
      <c r="K9" s="41"/>
      <c r="L9" s="41"/>
      <c r="M9" s="41"/>
      <c r="N9" s="41"/>
    </row>
    <row r="10" ht="15" customHeight="1" spans="1:14">
      <c r="A10" s="25"/>
      <c r="B10" s="26"/>
      <c r="C10" s="75"/>
      <c r="D10" s="75"/>
      <c r="E10" s="397"/>
      <c r="F10" s="29"/>
      <c r="G10" s="31"/>
      <c r="H10" s="29"/>
      <c r="I10" s="29" t="str">
        <f t="shared" si="0"/>
        <v/>
      </c>
      <c r="J10" s="29" t="str">
        <f t="shared" si="1"/>
        <v/>
      </c>
      <c r="K10" s="41"/>
      <c r="L10" s="41"/>
      <c r="M10" s="41"/>
      <c r="N10" s="41"/>
    </row>
    <row r="11" ht="15" customHeight="1" spans="1:14">
      <c r="A11" s="25"/>
      <c r="B11" s="26"/>
      <c r="C11" s="75"/>
      <c r="D11" s="75"/>
      <c r="E11" s="397"/>
      <c r="F11" s="29"/>
      <c r="G11" s="31"/>
      <c r="H11" s="29"/>
      <c r="I11" s="29" t="str">
        <f t="shared" si="0"/>
        <v/>
      </c>
      <c r="J11" s="29" t="str">
        <f t="shared" si="1"/>
        <v/>
      </c>
      <c r="K11" s="41"/>
      <c r="L11" s="41"/>
      <c r="M11" s="41"/>
      <c r="N11" s="41"/>
    </row>
    <row r="12" ht="15" customHeight="1" spans="1:14">
      <c r="A12" s="25"/>
      <c r="B12" s="26"/>
      <c r="C12" s="75"/>
      <c r="D12" s="75"/>
      <c r="E12" s="397"/>
      <c r="F12" s="29"/>
      <c r="G12" s="31"/>
      <c r="H12" s="29"/>
      <c r="I12" s="29" t="str">
        <f t="shared" si="0"/>
        <v/>
      </c>
      <c r="J12" s="29" t="str">
        <f t="shared" si="1"/>
        <v/>
      </c>
      <c r="K12" s="41"/>
      <c r="L12" s="41"/>
      <c r="M12" s="41"/>
      <c r="N12" s="41"/>
    </row>
    <row r="13" ht="15" customHeight="1" spans="1:14">
      <c r="A13" s="25"/>
      <c r="B13" s="26"/>
      <c r="C13" s="75"/>
      <c r="D13" s="75"/>
      <c r="E13" s="397"/>
      <c r="F13" s="29"/>
      <c r="G13" s="31"/>
      <c r="H13" s="29"/>
      <c r="I13" s="29" t="str">
        <f t="shared" si="0"/>
        <v/>
      </c>
      <c r="J13" s="29" t="str">
        <f t="shared" si="1"/>
        <v/>
      </c>
      <c r="K13" s="41"/>
      <c r="L13" s="41"/>
      <c r="M13" s="41"/>
      <c r="N13" s="41"/>
    </row>
    <row r="14" ht="15" customHeight="1" spans="1:14">
      <c r="A14" s="25"/>
      <c r="B14" s="26"/>
      <c r="C14" s="75"/>
      <c r="D14" s="75"/>
      <c r="E14" s="397"/>
      <c r="F14" s="29"/>
      <c r="G14" s="31"/>
      <c r="H14" s="29"/>
      <c r="I14" s="29" t="str">
        <f t="shared" si="0"/>
        <v/>
      </c>
      <c r="J14" s="29" t="str">
        <f t="shared" si="1"/>
        <v/>
      </c>
      <c r="K14" s="41"/>
      <c r="L14" s="41"/>
      <c r="M14" s="41"/>
      <c r="N14" s="41"/>
    </row>
    <row r="15" ht="15" customHeight="1" spans="1:14">
      <c r="A15" s="25"/>
      <c r="B15" s="26"/>
      <c r="C15" s="75"/>
      <c r="D15" s="75"/>
      <c r="E15" s="397"/>
      <c r="F15" s="29"/>
      <c r="G15" s="31"/>
      <c r="H15" s="29"/>
      <c r="I15" s="29" t="str">
        <f t="shared" si="0"/>
        <v/>
      </c>
      <c r="J15" s="29" t="str">
        <f t="shared" si="1"/>
        <v/>
      </c>
      <c r="K15" s="41"/>
      <c r="L15" s="41"/>
      <c r="M15" s="41"/>
      <c r="N15" s="41"/>
    </row>
    <row r="16" ht="15" customHeight="1" spans="1:14">
      <c r="A16" s="25"/>
      <c r="B16" s="26"/>
      <c r="C16" s="75"/>
      <c r="D16" s="75"/>
      <c r="E16" s="397"/>
      <c r="F16" s="29"/>
      <c r="G16" s="31"/>
      <c r="H16" s="29"/>
      <c r="I16" s="29" t="str">
        <f t="shared" si="0"/>
        <v/>
      </c>
      <c r="J16" s="29" t="str">
        <f t="shared" si="1"/>
        <v/>
      </c>
      <c r="K16" s="41"/>
      <c r="L16" s="41"/>
      <c r="M16" s="41"/>
      <c r="N16" s="41"/>
    </row>
    <row r="17" ht="15" customHeight="1" spans="1:14">
      <c r="A17" s="25"/>
      <c r="B17" s="26"/>
      <c r="C17" s="75"/>
      <c r="D17" s="75"/>
      <c r="E17" s="397"/>
      <c r="F17" s="29"/>
      <c r="G17" s="31"/>
      <c r="H17" s="29"/>
      <c r="I17" s="29" t="str">
        <f t="shared" si="0"/>
        <v/>
      </c>
      <c r="J17" s="29" t="str">
        <f t="shared" si="1"/>
        <v/>
      </c>
      <c r="K17" s="41"/>
      <c r="L17" s="41"/>
      <c r="M17" s="41"/>
      <c r="N17" s="41"/>
    </row>
    <row r="18" ht="15" customHeight="1" spans="1:14">
      <c r="A18" s="25"/>
      <c r="B18" s="26"/>
      <c r="C18" s="75"/>
      <c r="D18" s="75"/>
      <c r="E18" s="397"/>
      <c r="F18" s="29"/>
      <c r="G18" s="31"/>
      <c r="H18" s="29"/>
      <c r="I18" s="29" t="str">
        <f t="shared" si="0"/>
        <v/>
      </c>
      <c r="J18" s="29" t="str">
        <f t="shared" si="1"/>
        <v/>
      </c>
      <c r="K18" s="41"/>
      <c r="L18" s="41"/>
      <c r="M18" s="41"/>
      <c r="N18" s="41"/>
    </row>
    <row r="19" ht="15" customHeight="1" spans="1:14">
      <c r="A19" s="25"/>
      <c r="B19" s="26"/>
      <c r="C19" s="75"/>
      <c r="D19" s="75"/>
      <c r="E19" s="397"/>
      <c r="F19" s="29"/>
      <c r="G19" s="31"/>
      <c r="H19" s="29"/>
      <c r="I19" s="29" t="str">
        <f t="shared" si="0"/>
        <v/>
      </c>
      <c r="J19" s="29" t="str">
        <f t="shared" si="1"/>
        <v/>
      </c>
      <c r="K19" s="41"/>
      <c r="L19" s="41"/>
      <c r="M19" s="41"/>
      <c r="N19" s="41"/>
    </row>
    <row r="20" ht="15" customHeight="1" spans="1:14">
      <c r="A20" s="25"/>
      <c r="B20" s="26"/>
      <c r="C20" s="75"/>
      <c r="D20" s="75"/>
      <c r="E20" s="397"/>
      <c r="F20" s="29"/>
      <c r="G20" s="31"/>
      <c r="H20" s="29"/>
      <c r="I20" s="29" t="str">
        <f t="shared" si="0"/>
        <v/>
      </c>
      <c r="J20" s="29" t="str">
        <f t="shared" si="1"/>
        <v/>
      </c>
      <c r="K20" s="41"/>
      <c r="L20" s="41"/>
      <c r="M20" s="41"/>
      <c r="N20" s="41"/>
    </row>
    <row r="21" ht="15" customHeight="1" spans="1:14">
      <c r="A21" s="25"/>
      <c r="B21" s="26"/>
      <c r="C21" s="75"/>
      <c r="D21" s="75"/>
      <c r="E21" s="397"/>
      <c r="F21" s="29"/>
      <c r="G21" s="31"/>
      <c r="H21" s="29"/>
      <c r="I21" s="29" t="str">
        <f t="shared" si="0"/>
        <v/>
      </c>
      <c r="J21" s="29" t="str">
        <f t="shared" si="1"/>
        <v/>
      </c>
      <c r="K21" s="41"/>
      <c r="L21" s="41"/>
      <c r="M21" s="41"/>
      <c r="N21" s="41"/>
    </row>
    <row r="22" ht="15" customHeight="1" spans="1:14">
      <c r="A22" s="25"/>
      <c r="B22" s="26"/>
      <c r="C22" s="75"/>
      <c r="D22" s="75"/>
      <c r="E22" s="397"/>
      <c r="F22" s="29"/>
      <c r="G22" s="31"/>
      <c r="H22" s="29"/>
      <c r="I22" s="29" t="str">
        <f t="shared" si="0"/>
        <v/>
      </c>
      <c r="J22" s="29" t="str">
        <f t="shared" si="1"/>
        <v/>
      </c>
      <c r="K22" s="41"/>
      <c r="L22" s="41"/>
      <c r="M22" s="41"/>
      <c r="N22" s="41"/>
    </row>
    <row r="23" ht="15" customHeight="1" spans="1:14">
      <c r="A23" s="25"/>
      <c r="B23" s="26"/>
      <c r="C23" s="75"/>
      <c r="D23" s="75"/>
      <c r="E23" s="397"/>
      <c r="F23" s="29"/>
      <c r="G23" s="31"/>
      <c r="H23" s="29"/>
      <c r="I23" s="29" t="str">
        <f t="shared" si="0"/>
        <v/>
      </c>
      <c r="J23" s="29" t="str">
        <f t="shared" si="1"/>
        <v/>
      </c>
      <c r="K23" s="41"/>
      <c r="L23" s="41"/>
      <c r="M23" s="41"/>
      <c r="N23" s="41"/>
    </row>
    <row r="24" ht="15" customHeight="1" spans="1:14">
      <c r="A24" s="25"/>
      <c r="B24" s="26"/>
      <c r="C24" s="75"/>
      <c r="D24" s="75"/>
      <c r="E24" s="397"/>
      <c r="F24" s="29"/>
      <c r="G24" s="31"/>
      <c r="H24" s="29"/>
      <c r="I24" s="29" t="str">
        <f t="shared" si="0"/>
        <v/>
      </c>
      <c r="J24" s="29" t="str">
        <f t="shared" si="1"/>
        <v/>
      </c>
      <c r="K24" s="41"/>
      <c r="L24" s="41"/>
      <c r="M24" s="41"/>
      <c r="N24" s="41"/>
    </row>
    <row r="25" ht="15" customHeight="1" spans="1:14">
      <c r="A25" s="25"/>
      <c r="B25" s="26"/>
      <c r="C25" s="75"/>
      <c r="D25" s="75"/>
      <c r="E25" s="397"/>
      <c r="F25" s="29"/>
      <c r="G25" s="31"/>
      <c r="H25" s="29"/>
      <c r="I25" s="29" t="str">
        <f t="shared" si="0"/>
        <v/>
      </c>
      <c r="J25" s="29" t="str">
        <f t="shared" si="1"/>
        <v/>
      </c>
      <c r="K25" s="41"/>
      <c r="L25" s="41"/>
      <c r="M25" s="41"/>
      <c r="N25" s="41"/>
    </row>
    <row r="26" ht="15" customHeight="1" spans="1:14">
      <c r="A26" s="25"/>
      <c r="B26" s="26"/>
      <c r="C26" s="75"/>
      <c r="D26" s="75"/>
      <c r="E26" s="397"/>
      <c r="F26" s="29"/>
      <c r="G26" s="31"/>
      <c r="H26" s="29"/>
      <c r="I26" s="29" t="str">
        <f t="shared" si="0"/>
        <v/>
      </c>
      <c r="J26" s="29" t="str">
        <f t="shared" si="1"/>
        <v/>
      </c>
      <c r="K26" s="41"/>
      <c r="L26" s="41"/>
      <c r="M26" s="41"/>
      <c r="N26" s="41"/>
    </row>
    <row r="27" ht="15" customHeight="1" spans="1:14">
      <c r="A27" s="25"/>
      <c r="B27" s="26"/>
      <c r="C27" s="75"/>
      <c r="D27" s="75"/>
      <c r="E27" s="397"/>
      <c r="F27" s="29"/>
      <c r="G27" s="31"/>
      <c r="H27" s="29"/>
      <c r="I27" s="29" t="str">
        <f t="shared" si="0"/>
        <v/>
      </c>
      <c r="J27" s="29" t="str">
        <f t="shared" si="1"/>
        <v/>
      </c>
      <c r="K27" s="41"/>
      <c r="L27" s="41"/>
      <c r="M27" s="41"/>
      <c r="N27" s="41"/>
    </row>
    <row r="28" s="14" customFormat="1" ht="15" customHeight="1" spans="1:14">
      <c r="A28" s="94" t="s">
        <v>402</v>
      </c>
      <c r="B28" s="95"/>
      <c r="C28" s="89"/>
      <c r="D28" s="89"/>
      <c r="E28" s="42"/>
      <c r="F28" s="37">
        <f>SUM(F7:F27)</f>
        <v>0</v>
      </c>
      <c r="G28" s="36">
        <f>SUM(G7:G27)</f>
        <v>0</v>
      </c>
      <c r="H28" s="36">
        <f>SUM(H7:H27)</f>
        <v>0</v>
      </c>
      <c r="I28" s="37" t="str">
        <f t="shared" si="0"/>
        <v/>
      </c>
      <c r="J28" s="37" t="str">
        <f t="shared" si="1"/>
        <v/>
      </c>
      <c r="K28" s="42"/>
      <c r="L28" s="42"/>
      <c r="M28" s="42"/>
      <c r="N28" s="42"/>
    </row>
    <row r="29" ht="15" customHeight="1" spans="1:14">
      <c r="A29" s="96" t="s">
        <v>403</v>
      </c>
      <c r="B29" s="97"/>
      <c r="C29" s="98"/>
      <c r="D29" s="98"/>
      <c r="E29" s="41"/>
      <c r="F29" s="338">
        <v>0</v>
      </c>
      <c r="G29" s="339">
        <v>0</v>
      </c>
      <c r="H29" s="338"/>
      <c r="I29" s="29" t="str">
        <f t="shared" si="0"/>
        <v/>
      </c>
      <c r="J29" s="29" t="str">
        <f t="shared" si="1"/>
        <v/>
      </c>
      <c r="K29" s="41"/>
      <c r="L29" s="41"/>
      <c r="M29" s="41"/>
      <c r="N29" s="41"/>
    </row>
    <row r="30" customFormat="1" ht="15" customHeight="1" spans="1:14">
      <c r="A30" s="96" t="s">
        <v>404</v>
      </c>
      <c r="B30" s="97"/>
      <c r="C30" s="98"/>
      <c r="D30" s="98"/>
      <c r="E30" s="41"/>
      <c r="F30" s="338"/>
      <c r="G30" s="339"/>
      <c r="H30" s="339">
        <v>0</v>
      </c>
      <c r="I30" s="29" t="str">
        <f t="shared" si="0"/>
        <v/>
      </c>
      <c r="J30" s="29" t="str">
        <f t="shared" si="1"/>
        <v/>
      </c>
      <c r="K30" s="41"/>
      <c r="L30" s="298"/>
      <c r="M30" s="298"/>
      <c r="N30" s="298"/>
    </row>
    <row r="31" s="14" customFormat="1" ht="15" customHeight="1" spans="1:14">
      <c r="A31" s="94" t="s">
        <v>405</v>
      </c>
      <c r="B31" s="95"/>
      <c r="C31" s="89"/>
      <c r="D31" s="89"/>
      <c r="E31" s="42"/>
      <c r="F31" s="37">
        <f>F28-F29</f>
        <v>0</v>
      </c>
      <c r="G31" s="36">
        <f>G28-G29</f>
        <v>0</v>
      </c>
      <c r="H31" s="36">
        <f>H28-H29</f>
        <v>0</v>
      </c>
      <c r="I31" s="37" t="str">
        <f t="shared" si="0"/>
        <v/>
      </c>
      <c r="J31" s="37" t="str">
        <f t="shared" si="1"/>
        <v/>
      </c>
      <c r="K31" s="42"/>
      <c r="L31" s="42"/>
      <c r="M31" s="42"/>
      <c r="N31" s="42"/>
    </row>
  </sheetData>
  <mergeCells count="7">
    <mergeCell ref="A2:K2"/>
    <mergeCell ref="A3:K3"/>
    <mergeCell ref="A28:B28"/>
    <mergeCell ref="A29:B29"/>
    <mergeCell ref="A30:B30"/>
    <mergeCell ref="A31:B31"/>
    <mergeCell ref="L4:N5"/>
  </mergeCells>
  <hyperlinks>
    <hyperlink ref="A1" location="索引目录!D12" display="返回索引页"/>
    <hyperlink ref="B1" location="流动资产汇总表!B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AJ43"/>
  <sheetViews>
    <sheetView view="pageBreakPreview" zoomScale="80" zoomScaleNormal="100" workbookViewId="0">
      <selection activeCell="F7" sqref="F7:M7"/>
    </sheetView>
  </sheetViews>
  <sheetFormatPr defaultColWidth="9" defaultRowHeight="15.5"/>
  <cols>
    <col min="1" max="1" width="1.75" customWidth="1"/>
    <col min="2" max="2" width="3.25" customWidth="1"/>
    <col min="3" max="3" width="2.75" customWidth="1"/>
    <col min="4" max="4" width="15.25" customWidth="1"/>
    <col min="5" max="5" width="12" customWidth="1"/>
    <col min="6" max="6" width="5.625" customWidth="1"/>
    <col min="7" max="8" width="3.25" customWidth="1"/>
    <col min="9" max="9" width="2.5" customWidth="1"/>
    <col min="10" max="10" width="4.125" customWidth="1"/>
    <col min="11" max="11" width="2.25" customWidth="1"/>
    <col min="12" max="12" width="5.75" customWidth="1"/>
    <col min="13" max="13" width="6.125" customWidth="1"/>
    <col min="14" max="14" width="3.625" customWidth="1"/>
    <col min="15" max="15" width="3.25" customWidth="1"/>
    <col min="16" max="16" width="19.125" customWidth="1"/>
    <col min="17" max="17" width="15.25" customWidth="1"/>
  </cols>
  <sheetData>
    <row r="1" s="302" customFormat="1" ht="11.25" spans="1:2">
      <c r="A1" s="653" t="s">
        <v>0</v>
      </c>
      <c r="B1" s="653"/>
    </row>
    <row r="2" ht="18" customHeight="1" spans="2:15">
      <c r="B2" s="654"/>
      <c r="C2" s="655"/>
      <c r="D2" s="655"/>
      <c r="E2" s="655"/>
      <c r="F2" s="655"/>
      <c r="G2" s="655"/>
      <c r="H2" s="655"/>
      <c r="I2" s="655"/>
      <c r="J2" s="655"/>
      <c r="K2" s="655"/>
      <c r="L2" s="655"/>
      <c r="M2" s="655"/>
      <c r="N2" s="655"/>
      <c r="O2" s="700"/>
    </row>
    <row r="3" ht="26.25" hidden="1" spans="2:36">
      <c r="B3" s="656"/>
      <c r="C3" s="657"/>
      <c r="D3" s="658"/>
      <c r="E3" s="658"/>
      <c r="F3" s="658"/>
      <c r="G3" s="658"/>
      <c r="H3" s="658"/>
      <c r="I3" s="658"/>
      <c r="J3" s="658"/>
      <c r="K3" s="658"/>
      <c r="L3" s="658"/>
      <c r="M3" s="658"/>
      <c r="N3" s="701"/>
      <c r="O3" s="702"/>
      <c r="P3" s="703"/>
      <c r="Q3" s="703"/>
      <c r="R3" s="703"/>
      <c r="S3" s="703"/>
      <c r="T3" s="703"/>
      <c r="U3" s="703"/>
      <c r="V3" s="703"/>
      <c r="W3" s="703"/>
      <c r="X3" s="703"/>
      <c r="Y3" s="703"/>
      <c r="Z3" s="703"/>
      <c r="AA3" s="703"/>
      <c r="AB3" s="703"/>
      <c r="AC3" s="703"/>
      <c r="AD3" s="703"/>
      <c r="AE3" s="703"/>
      <c r="AF3" s="703"/>
      <c r="AG3" s="703"/>
      <c r="AH3" s="703"/>
      <c r="AI3" s="703"/>
      <c r="AJ3" s="703"/>
    </row>
    <row r="4" ht="43.5" customHeight="1" spans="2:15">
      <c r="B4" s="656"/>
      <c r="C4" s="659" t="s">
        <v>1</v>
      </c>
      <c r="D4" s="660"/>
      <c r="E4" s="660"/>
      <c r="F4" s="660"/>
      <c r="G4" s="660"/>
      <c r="H4" s="660"/>
      <c r="I4" s="660"/>
      <c r="J4" s="660"/>
      <c r="K4" s="660"/>
      <c r="L4" s="660"/>
      <c r="M4" s="660"/>
      <c r="N4" s="704"/>
      <c r="O4" s="702"/>
    </row>
    <row r="5" ht="16.25" spans="2:15">
      <c r="B5" s="656"/>
      <c r="C5" s="661"/>
      <c r="D5" s="662" t="s">
        <v>2</v>
      </c>
      <c r="E5" s="663"/>
      <c r="F5" s="663"/>
      <c r="G5" s="663"/>
      <c r="H5" s="663"/>
      <c r="I5" s="663"/>
      <c r="J5" s="663"/>
      <c r="K5" s="663"/>
      <c r="L5" s="663"/>
      <c r="M5" s="663"/>
      <c r="N5" s="705"/>
      <c r="O5" s="702"/>
    </row>
    <row r="6" ht="31.25" hidden="1" spans="2:15">
      <c r="B6" s="656"/>
      <c r="C6" s="661"/>
      <c r="D6" s="664"/>
      <c r="E6" s="664"/>
      <c r="F6" s="664"/>
      <c r="G6" s="664"/>
      <c r="H6" s="664"/>
      <c r="I6" s="664"/>
      <c r="J6" s="664"/>
      <c r="K6" s="664"/>
      <c r="L6" s="664"/>
      <c r="M6" s="664"/>
      <c r="N6" s="705"/>
      <c r="O6" s="702"/>
    </row>
    <row r="7" s="417" customFormat="1" ht="18" customHeight="1" spans="2:17">
      <c r="B7" s="656"/>
      <c r="C7" s="661"/>
      <c r="D7" s="665" t="s">
        <v>3</v>
      </c>
      <c r="E7" s="666"/>
      <c r="F7" s="667" t="s">
        <v>4</v>
      </c>
      <c r="G7" s="668"/>
      <c r="H7" s="668"/>
      <c r="I7" s="668"/>
      <c r="J7" s="668"/>
      <c r="K7" s="668"/>
      <c r="L7" s="668"/>
      <c r="M7" s="706"/>
      <c r="N7" s="705"/>
      <c r="O7" s="702"/>
      <c r="P7" s="707" t="s">
        <v>5</v>
      </c>
      <c r="Q7" s="707" t="s">
        <v>6</v>
      </c>
    </row>
    <row r="8" s="417" customFormat="1" ht="10.15" customHeight="1" spans="2:17">
      <c r="B8" s="656"/>
      <c r="C8" s="661"/>
      <c r="D8" s="669"/>
      <c r="E8" s="670"/>
      <c r="F8" s="670"/>
      <c r="G8" s="670"/>
      <c r="H8" s="670"/>
      <c r="I8" s="670"/>
      <c r="J8" s="670"/>
      <c r="K8" s="670"/>
      <c r="L8" s="670"/>
      <c r="M8" s="708"/>
      <c r="N8" s="705"/>
      <c r="O8" s="702"/>
      <c r="P8" s="709"/>
      <c r="Q8" s="709"/>
    </row>
    <row r="9" s="417" customFormat="1" ht="18" customHeight="1" spans="2:17">
      <c r="B9" s="656"/>
      <c r="C9" s="661"/>
      <c r="D9" s="671" t="s">
        <v>7</v>
      </c>
      <c r="E9" s="672"/>
      <c r="F9" s="673" t="s">
        <v>8</v>
      </c>
      <c r="G9" s="674" t="s">
        <v>9</v>
      </c>
      <c r="H9" s="673" t="s">
        <v>10</v>
      </c>
      <c r="I9" s="674" t="s">
        <v>11</v>
      </c>
      <c r="J9" s="673" t="s">
        <v>12</v>
      </c>
      <c r="K9" s="674" t="s">
        <v>13</v>
      </c>
      <c r="L9" s="710"/>
      <c r="M9" s="711"/>
      <c r="N9" s="705"/>
      <c r="O9" s="702"/>
      <c r="P9" s="707"/>
      <c r="Q9" s="707"/>
    </row>
    <row r="10" s="417" customFormat="1" ht="10.15" customHeight="1" spans="2:15">
      <c r="B10" s="656"/>
      <c r="C10" s="661"/>
      <c r="D10" s="675"/>
      <c r="E10" s="676"/>
      <c r="F10" s="677"/>
      <c r="G10" s="677"/>
      <c r="H10" s="677"/>
      <c r="I10" s="677"/>
      <c r="J10" s="677"/>
      <c r="K10" s="677"/>
      <c r="L10" s="676"/>
      <c r="M10" s="712"/>
      <c r="N10" s="705"/>
      <c r="O10" s="702"/>
    </row>
    <row r="11" s="417" customFormat="1" ht="18" customHeight="1" spans="2:15">
      <c r="B11" s="656"/>
      <c r="C11" s="661"/>
      <c r="D11" s="678" t="s">
        <v>14</v>
      </c>
      <c r="E11" s="679"/>
      <c r="F11" s="679"/>
      <c r="G11" s="680" t="s">
        <v>15</v>
      </c>
      <c r="H11" s="681"/>
      <c r="I11" s="681"/>
      <c r="J11" s="681"/>
      <c r="K11" s="681"/>
      <c r="L11" s="681"/>
      <c r="M11" s="713"/>
      <c r="N11" s="705"/>
      <c r="O11" s="702"/>
    </row>
    <row r="12" s="417" customFormat="1" ht="10.15" customHeight="1" spans="2:15">
      <c r="B12" s="656"/>
      <c r="C12" s="661"/>
      <c r="D12" s="682"/>
      <c r="E12" s="683"/>
      <c r="F12" s="683"/>
      <c r="G12" s="683"/>
      <c r="H12" s="683"/>
      <c r="I12" s="683"/>
      <c r="J12" s="683"/>
      <c r="K12" s="683"/>
      <c r="L12" s="683"/>
      <c r="M12" s="714"/>
      <c r="N12" s="705"/>
      <c r="O12" s="702"/>
    </row>
    <row r="13" s="417" customFormat="1" ht="18" customHeight="1" spans="2:15">
      <c r="B13" s="656"/>
      <c r="C13" s="661"/>
      <c r="D13" s="684" t="s">
        <v>16</v>
      </c>
      <c r="E13" s="685"/>
      <c r="F13" s="686" t="s">
        <v>8</v>
      </c>
      <c r="G13" s="687" t="s">
        <v>9</v>
      </c>
      <c r="H13" s="686" t="s">
        <v>17</v>
      </c>
      <c r="I13" s="687" t="s">
        <v>11</v>
      </c>
      <c r="J13" s="686" t="s">
        <v>18</v>
      </c>
      <c r="K13" s="687" t="s">
        <v>13</v>
      </c>
      <c r="L13" s="715"/>
      <c r="M13" s="716"/>
      <c r="N13" s="705"/>
      <c r="O13" s="702"/>
    </row>
    <row r="14" spans="2:15">
      <c r="B14" s="656"/>
      <c r="C14" s="661"/>
      <c r="D14" s="688"/>
      <c r="E14" s="688"/>
      <c r="F14" s="688"/>
      <c r="G14" s="688"/>
      <c r="H14" s="688"/>
      <c r="I14" s="688"/>
      <c r="J14" s="688"/>
      <c r="K14" s="688"/>
      <c r="L14" s="688"/>
      <c r="M14" s="688"/>
      <c r="N14" s="705"/>
      <c r="O14" s="702"/>
    </row>
    <row r="15" ht="16.25" spans="2:15">
      <c r="B15" s="656"/>
      <c r="C15" s="661"/>
      <c r="D15" s="662" t="s">
        <v>19</v>
      </c>
      <c r="E15" s="663"/>
      <c r="F15" s="663"/>
      <c r="G15" s="663"/>
      <c r="H15" s="663"/>
      <c r="I15" s="663"/>
      <c r="J15" s="663"/>
      <c r="K15" s="663"/>
      <c r="L15" s="663"/>
      <c r="M15" s="663"/>
      <c r="N15" s="705"/>
      <c r="O15" s="702"/>
    </row>
    <row r="16" s="417" customFormat="1" ht="18" customHeight="1" spans="2:15">
      <c r="B16" s="656"/>
      <c r="C16" s="661"/>
      <c r="D16" s="665" t="s">
        <v>20</v>
      </c>
      <c r="E16" s="689"/>
      <c r="F16" s="667" t="s">
        <v>21</v>
      </c>
      <c r="G16" s="690"/>
      <c r="H16" s="690"/>
      <c r="I16" s="690"/>
      <c r="J16" s="690"/>
      <c r="K16" s="690"/>
      <c r="L16" s="690"/>
      <c r="M16" s="717"/>
      <c r="N16" s="705"/>
      <c r="O16" s="702"/>
    </row>
    <row r="17" s="417" customFormat="1" ht="10.15" customHeight="1" spans="2:15">
      <c r="B17" s="656"/>
      <c r="C17" s="661"/>
      <c r="D17" s="691"/>
      <c r="E17" s="692"/>
      <c r="F17" s="692"/>
      <c r="G17" s="692"/>
      <c r="H17" s="692"/>
      <c r="I17" s="692"/>
      <c r="J17" s="692"/>
      <c r="K17" s="692"/>
      <c r="L17" s="692"/>
      <c r="M17" s="718"/>
      <c r="N17" s="705"/>
      <c r="O17" s="702"/>
    </row>
    <row r="18" s="417" customFormat="1" ht="18" customHeight="1" spans="2:15">
      <c r="B18" s="656"/>
      <c r="C18" s="661"/>
      <c r="D18" s="678" t="s">
        <v>22</v>
      </c>
      <c r="E18" s="693"/>
      <c r="F18" s="693"/>
      <c r="G18" s="680" t="s">
        <v>23</v>
      </c>
      <c r="H18" s="681"/>
      <c r="I18" s="681"/>
      <c r="J18" s="681"/>
      <c r="K18" s="681"/>
      <c r="L18" s="681"/>
      <c r="M18" s="713"/>
      <c r="N18" s="705"/>
      <c r="O18" s="702"/>
    </row>
    <row r="19" s="417" customFormat="1" ht="10.15" customHeight="1" spans="2:15">
      <c r="B19" s="656"/>
      <c r="C19" s="661"/>
      <c r="D19" s="691"/>
      <c r="E19" s="692"/>
      <c r="F19" s="692"/>
      <c r="G19" s="692"/>
      <c r="H19" s="692"/>
      <c r="I19" s="692"/>
      <c r="J19" s="692"/>
      <c r="K19" s="692"/>
      <c r="L19" s="692"/>
      <c r="M19" s="718"/>
      <c r="N19" s="705"/>
      <c r="O19" s="702"/>
    </row>
    <row r="20" s="417" customFormat="1" ht="18" customHeight="1" spans="2:15">
      <c r="B20" s="656"/>
      <c r="C20" s="661"/>
      <c r="D20" s="678" t="s">
        <v>24</v>
      </c>
      <c r="E20" s="693"/>
      <c r="F20" s="693"/>
      <c r="G20" s="680"/>
      <c r="H20" s="681"/>
      <c r="I20" s="681"/>
      <c r="J20" s="681"/>
      <c r="K20" s="681"/>
      <c r="L20" s="681"/>
      <c r="M20" s="713"/>
      <c r="N20" s="705"/>
      <c r="O20" s="702"/>
    </row>
    <row r="21" s="417" customFormat="1" ht="10.15" customHeight="1" spans="2:15">
      <c r="B21" s="656"/>
      <c r="C21" s="661"/>
      <c r="D21" s="691"/>
      <c r="E21" s="692"/>
      <c r="F21" s="692"/>
      <c r="G21" s="692"/>
      <c r="H21" s="692"/>
      <c r="I21" s="692"/>
      <c r="J21" s="692"/>
      <c r="K21" s="692"/>
      <c r="L21" s="692"/>
      <c r="M21" s="718"/>
      <c r="N21" s="705"/>
      <c r="O21" s="702"/>
    </row>
    <row r="22" s="417" customFormat="1" ht="18" customHeight="1" spans="2:15">
      <c r="B22" s="656"/>
      <c r="C22" s="661"/>
      <c r="D22" s="678" t="s">
        <v>25</v>
      </c>
      <c r="E22" s="693"/>
      <c r="F22" s="693"/>
      <c r="G22" s="680"/>
      <c r="H22" s="681"/>
      <c r="I22" s="681"/>
      <c r="J22" s="681"/>
      <c r="K22" s="681"/>
      <c r="L22" s="681"/>
      <c r="M22" s="713"/>
      <c r="N22" s="705"/>
      <c r="O22" s="702"/>
    </row>
    <row r="23" s="417" customFormat="1" ht="10.15" customHeight="1" spans="2:15">
      <c r="B23" s="656"/>
      <c r="C23" s="661"/>
      <c r="D23" s="691"/>
      <c r="E23" s="692"/>
      <c r="F23" s="692"/>
      <c r="G23" s="692"/>
      <c r="H23" s="692"/>
      <c r="I23" s="692"/>
      <c r="J23" s="692"/>
      <c r="K23" s="692"/>
      <c r="L23" s="692"/>
      <c r="M23" s="718"/>
      <c r="N23" s="705"/>
      <c r="O23" s="702"/>
    </row>
    <row r="24" s="417" customFormat="1" ht="18" customHeight="1" spans="2:15">
      <c r="B24" s="656"/>
      <c r="C24" s="661"/>
      <c r="D24" s="678" t="s">
        <v>26</v>
      </c>
      <c r="E24" s="693"/>
      <c r="F24" s="693"/>
      <c r="G24" s="680"/>
      <c r="H24" s="681"/>
      <c r="I24" s="681"/>
      <c r="J24" s="681"/>
      <c r="K24" s="681"/>
      <c r="L24" s="681"/>
      <c r="M24" s="713"/>
      <c r="N24" s="705"/>
      <c r="O24" s="702"/>
    </row>
    <row r="25" s="417" customFormat="1" ht="10.15" customHeight="1" spans="2:15">
      <c r="B25" s="656"/>
      <c r="C25" s="661"/>
      <c r="D25" s="691"/>
      <c r="E25" s="692"/>
      <c r="F25" s="692"/>
      <c r="G25" s="692"/>
      <c r="H25" s="692"/>
      <c r="I25" s="692"/>
      <c r="J25" s="692"/>
      <c r="K25" s="692"/>
      <c r="L25" s="692"/>
      <c r="M25" s="718"/>
      <c r="N25" s="705"/>
      <c r="O25" s="702"/>
    </row>
    <row r="26" s="417" customFormat="1" ht="18" customHeight="1" spans="2:15">
      <c r="B26" s="656"/>
      <c r="C26" s="661"/>
      <c r="D26" s="678" t="s">
        <v>27</v>
      </c>
      <c r="E26" s="693"/>
      <c r="F26" s="693"/>
      <c r="G26" s="680" t="s">
        <v>23</v>
      </c>
      <c r="H26" s="681"/>
      <c r="I26" s="681"/>
      <c r="J26" s="681"/>
      <c r="K26" s="681"/>
      <c r="L26" s="681"/>
      <c r="M26" s="713"/>
      <c r="N26" s="705"/>
      <c r="O26" s="702"/>
    </row>
    <row r="27" s="417" customFormat="1" ht="10.15" customHeight="1" spans="2:15">
      <c r="B27" s="656"/>
      <c r="C27" s="661"/>
      <c r="D27" s="691"/>
      <c r="E27" s="692"/>
      <c r="F27" s="692"/>
      <c r="G27" s="692"/>
      <c r="H27" s="692"/>
      <c r="I27" s="692"/>
      <c r="J27" s="692"/>
      <c r="K27" s="692"/>
      <c r="L27" s="692"/>
      <c r="M27" s="718"/>
      <c r="N27" s="705"/>
      <c r="O27" s="702"/>
    </row>
    <row r="28" s="417" customFormat="1" ht="18" customHeight="1" spans="2:15">
      <c r="B28" s="656"/>
      <c r="C28" s="661"/>
      <c r="D28" s="678" t="s">
        <v>28</v>
      </c>
      <c r="E28" s="693"/>
      <c r="F28" s="693"/>
      <c r="G28" s="680"/>
      <c r="H28" s="681"/>
      <c r="I28" s="681"/>
      <c r="J28" s="681"/>
      <c r="K28" s="681"/>
      <c r="L28" s="681"/>
      <c r="M28" s="713"/>
      <c r="N28" s="705"/>
      <c r="O28" s="702"/>
    </row>
    <row r="29" s="417" customFormat="1" ht="10.15" customHeight="1" spans="2:15">
      <c r="B29" s="656"/>
      <c r="C29" s="661"/>
      <c r="D29" s="691"/>
      <c r="E29" s="692"/>
      <c r="F29" s="692"/>
      <c r="G29" s="692"/>
      <c r="H29" s="692"/>
      <c r="I29" s="692"/>
      <c r="J29" s="692"/>
      <c r="K29" s="692"/>
      <c r="L29" s="692"/>
      <c r="M29" s="718"/>
      <c r="N29" s="705"/>
      <c r="O29" s="702"/>
    </row>
    <row r="30" s="417" customFormat="1" ht="18" customHeight="1" spans="2:15">
      <c r="B30" s="656"/>
      <c r="C30" s="661"/>
      <c r="D30" s="678" t="s">
        <v>29</v>
      </c>
      <c r="E30" s="693"/>
      <c r="F30" s="693"/>
      <c r="G30" s="680"/>
      <c r="H30" s="681"/>
      <c r="I30" s="681"/>
      <c r="J30" s="681"/>
      <c r="K30" s="681"/>
      <c r="L30" s="681"/>
      <c r="M30" s="713"/>
      <c r="N30" s="705"/>
      <c r="O30" s="702"/>
    </row>
    <row r="31" s="417" customFormat="1" ht="10.15" customHeight="1" spans="2:15">
      <c r="B31" s="656"/>
      <c r="C31" s="661"/>
      <c r="D31" s="691"/>
      <c r="E31" s="692"/>
      <c r="F31" s="692"/>
      <c r="G31" s="692"/>
      <c r="H31" s="692"/>
      <c r="I31" s="692"/>
      <c r="J31" s="692"/>
      <c r="K31" s="692"/>
      <c r="L31" s="692"/>
      <c r="M31" s="718"/>
      <c r="N31" s="705"/>
      <c r="O31" s="702"/>
    </row>
    <row r="32" s="417" customFormat="1" ht="18" customHeight="1" spans="2:15">
      <c r="B32" s="656"/>
      <c r="C32" s="661"/>
      <c r="D32" s="678" t="s">
        <v>30</v>
      </c>
      <c r="E32" s="693"/>
      <c r="F32" s="693"/>
      <c r="G32" s="680"/>
      <c r="H32" s="681"/>
      <c r="I32" s="681"/>
      <c r="J32" s="681"/>
      <c r="K32" s="681"/>
      <c r="L32" s="681"/>
      <c r="M32" s="713"/>
      <c r="N32" s="705"/>
      <c r="O32" s="702"/>
    </row>
    <row r="33" s="417" customFormat="1" ht="10.15" customHeight="1" spans="2:15">
      <c r="B33" s="656"/>
      <c r="C33" s="661"/>
      <c r="D33" s="691"/>
      <c r="E33" s="692"/>
      <c r="F33" s="692"/>
      <c r="G33" s="692"/>
      <c r="H33" s="692"/>
      <c r="I33" s="692"/>
      <c r="J33" s="692"/>
      <c r="K33" s="692"/>
      <c r="L33" s="692"/>
      <c r="M33" s="718"/>
      <c r="N33" s="705"/>
      <c r="O33" s="702"/>
    </row>
    <row r="34" s="417" customFormat="1" ht="18" customHeight="1" spans="2:15">
      <c r="B34" s="656"/>
      <c r="C34" s="661"/>
      <c r="D34" s="678" t="s">
        <v>31</v>
      </c>
      <c r="E34" s="693"/>
      <c r="F34" s="693"/>
      <c r="G34" s="680"/>
      <c r="H34" s="681"/>
      <c r="I34" s="681"/>
      <c r="J34" s="681"/>
      <c r="K34" s="681"/>
      <c r="L34" s="681"/>
      <c r="M34" s="713"/>
      <c r="N34" s="705"/>
      <c r="O34" s="702"/>
    </row>
    <row r="35" s="417" customFormat="1" ht="10.15" customHeight="1" spans="2:15">
      <c r="B35" s="656"/>
      <c r="C35" s="661"/>
      <c r="D35" s="691"/>
      <c r="E35" s="692"/>
      <c r="F35" s="692"/>
      <c r="G35" s="692"/>
      <c r="H35" s="692"/>
      <c r="I35" s="692"/>
      <c r="J35" s="692"/>
      <c r="K35" s="692"/>
      <c r="L35" s="692"/>
      <c r="M35" s="718"/>
      <c r="N35" s="705"/>
      <c r="O35" s="702"/>
    </row>
    <row r="36" s="417" customFormat="1" ht="18" customHeight="1" spans="2:15">
      <c r="B36" s="656"/>
      <c r="C36" s="661"/>
      <c r="D36" s="678" t="s">
        <v>32</v>
      </c>
      <c r="E36" s="693"/>
      <c r="F36" s="693"/>
      <c r="G36" s="680"/>
      <c r="H36" s="681"/>
      <c r="I36" s="681"/>
      <c r="J36" s="681"/>
      <c r="K36" s="681"/>
      <c r="L36" s="681"/>
      <c r="M36" s="713"/>
      <c r="N36" s="705"/>
      <c r="O36" s="702"/>
    </row>
    <row r="37" s="417" customFormat="1" ht="10.15" customHeight="1" spans="2:15">
      <c r="B37" s="656"/>
      <c r="C37" s="661"/>
      <c r="D37" s="691"/>
      <c r="E37" s="692"/>
      <c r="F37" s="692"/>
      <c r="G37" s="692"/>
      <c r="H37" s="692"/>
      <c r="I37" s="692"/>
      <c r="J37" s="692"/>
      <c r="K37" s="692"/>
      <c r="L37" s="692"/>
      <c r="M37" s="718"/>
      <c r="N37" s="705"/>
      <c r="O37" s="702"/>
    </row>
    <row r="38" s="417" customFormat="1" ht="18" customHeight="1" spans="2:15">
      <c r="B38" s="656"/>
      <c r="C38" s="661"/>
      <c r="D38" s="678" t="s">
        <v>33</v>
      </c>
      <c r="E38" s="693"/>
      <c r="F38" s="693"/>
      <c r="G38" s="680"/>
      <c r="H38" s="681"/>
      <c r="I38" s="681"/>
      <c r="J38" s="681"/>
      <c r="K38" s="681"/>
      <c r="L38" s="681"/>
      <c r="M38" s="713"/>
      <c r="N38" s="705"/>
      <c r="O38" s="702"/>
    </row>
    <row r="39" s="417" customFormat="1" ht="10.15" customHeight="1" spans="2:15">
      <c r="B39" s="656"/>
      <c r="C39" s="661"/>
      <c r="D39" s="691"/>
      <c r="E39" s="692"/>
      <c r="F39" s="692"/>
      <c r="G39" s="692"/>
      <c r="H39" s="692"/>
      <c r="I39" s="692"/>
      <c r="J39" s="692"/>
      <c r="K39" s="692"/>
      <c r="L39" s="692"/>
      <c r="M39" s="718"/>
      <c r="N39" s="705"/>
      <c r="O39" s="702"/>
    </row>
    <row r="40" s="417" customFormat="1" ht="18" customHeight="1" spans="2:15">
      <c r="B40" s="656"/>
      <c r="C40" s="661"/>
      <c r="D40" s="684" t="s">
        <v>34</v>
      </c>
      <c r="E40" s="694"/>
      <c r="F40" s="694"/>
      <c r="G40" s="695"/>
      <c r="H40" s="696"/>
      <c r="I40" s="696"/>
      <c r="J40" s="696"/>
      <c r="K40" s="696"/>
      <c r="L40" s="696"/>
      <c r="M40" s="719"/>
      <c r="N40" s="705"/>
      <c r="O40" s="702"/>
    </row>
    <row r="41" ht="8.1" customHeight="1" spans="2:15">
      <c r="B41" s="656"/>
      <c r="C41" s="661"/>
      <c r="D41" s="697"/>
      <c r="E41" s="697"/>
      <c r="F41" s="697"/>
      <c r="G41" s="697"/>
      <c r="H41" s="697"/>
      <c r="I41" s="697"/>
      <c r="J41" s="697"/>
      <c r="K41" s="697"/>
      <c r="L41" s="697"/>
      <c r="M41" s="697"/>
      <c r="N41" s="705"/>
      <c r="O41" s="702"/>
    </row>
    <row r="42" ht="18" customHeight="1" spans="2:15">
      <c r="B42" s="698"/>
      <c r="C42" s="699"/>
      <c r="D42" s="699"/>
      <c r="E42" s="699"/>
      <c r="F42" s="699"/>
      <c r="G42" s="699"/>
      <c r="H42" s="699"/>
      <c r="I42" s="699"/>
      <c r="J42" s="699"/>
      <c r="K42" s="699"/>
      <c r="L42" s="699"/>
      <c r="M42" s="699"/>
      <c r="N42" s="699"/>
      <c r="O42" s="720"/>
    </row>
    <row r="43" ht="16.25"/>
  </sheetData>
  <mergeCells count="44">
    <mergeCell ref="A1:B1"/>
    <mergeCell ref="B2:O2"/>
    <mergeCell ref="C3:N3"/>
    <mergeCell ref="C4:N4"/>
    <mergeCell ref="D5:M5"/>
    <mergeCell ref="D6:M6"/>
    <mergeCell ref="D7:E7"/>
    <mergeCell ref="F7:M7"/>
    <mergeCell ref="D9:E9"/>
    <mergeCell ref="D11:F11"/>
    <mergeCell ref="G11:M11"/>
    <mergeCell ref="D13:E13"/>
    <mergeCell ref="D14:M14"/>
    <mergeCell ref="D15:M15"/>
    <mergeCell ref="D16:E16"/>
    <mergeCell ref="F16:M16"/>
    <mergeCell ref="D18:F18"/>
    <mergeCell ref="G18:M18"/>
    <mergeCell ref="D20:F20"/>
    <mergeCell ref="G20:M20"/>
    <mergeCell ref="D22:F22"/>
    <mergeCell ref="G22:M22"/>
    <mergeCell ref="D24:F24"/>
    <mergeCell ref="G24:M24"/>
    <mergeCell ref="D26:F26"/>
    <mergeCell ref="G26:M26"/>
    <mergeCell ref="D28:F28"/>
    <mergeCell ref="G28:M28"/>
    <mergeCell ref="D30:F30"/>
    <mergeCell ref="G30:M30"/>
    <mergeCell ref="D32:F32"/>
    <mergeCell ref="G32:M32"/>
    <mergeCell ref="D34:F34"/>
    <mergeCell ref="G34:M34"/>
    <mergeCell ref="D36:F36"/>
    <mergeCell ref="G36:M36"/>
    <mergeCell ref="D38:F38"/>
    <mergeCell ref="G38:M38"/>
    <mergeCell ref="D40:F40"/>
    <mergeCell ref="G40:M40"/>
    <mergeCell ref="B3:B41"/>
    <mergeCell ref="C5:C41"/>
    <mergeCell ref="N5:N41"/>
    <mergeCell ref="O3:O41"/>
  </mergeCells>
  <dataValidations count="5">
    <dataValidation type="list" allowBlank="1" showInputMessage="1" showErrorMessage="1" sqref="J9 J13">
      <formula1>"1,2,3,4,5,6,7,8,9,10,11,12,13,14,15,16,17,18,19,20,21,22,23,24,25,26,27,28,29,30,31"</formula1>
    </dataValidation>
    <dataValidation allowBlank="1" showInputMessage="1" showErrorMessage="1" sqref="D7 F7 E10:M10 D9:D10"/>
    <dataValidation allowBlank="1" showInputMessage="1" showErrorMessage="1" sqref="D11 G11 D13" errorStyle="information"/>
    <dataValidation type="list" allowBlank="1" showInputMessage="1" showErrorMessage="1" sqref="F9 F13">
      <formula1>"2010,2011,2012,2013,2014,2015,2016,2017,2018,2019,2020,2021,2022,2023,2024,2025,2026,2027,2028,2029,2030"</formula1>
    </dataValidation>
    <dataValidation type="list" allowBlank="1" showInputMessage="1" showErrorMessage="1" sqref="H9 H13">
      <formula1>"1,2,3,4,5,6,7,8,9,10,11,12"</formula1>
    </dataValidation>
  </dataValidations>
  <hyperlinks>
    <hyperlink ref="A1:B1" location="索引目录!B2" display="索引页"/>
  </hyperlinks>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20">
    <pageSetUpPr fitToPage="1"/>
  </sheetPr>
  <dimension ref="A1:X34"/>
  <sheetViews>
    <sheetView view="pageBreakPreview" zoomScale="80" zoomScaleNormal="90" workbookViewId="0">
      <selection activeCell="Z18" sqref="Z18"/>
    </sheetView>
  </sheetViews>
  <sheetFormatPr defaultColWidth="9" defaultRowHeight="15.75" customHeight="1"/>
  <cols>
    <col min="1" max="1" width="7.625" style="15" customWidth="1"/>
    <col min="2" max="2" width="24.75" style="15" customWidth="1"/>
    <col min="3" max="3" width="12.25" style="15" customWidth="1"/>
    <col min="4" max="4" width="8.75" style="15" customWidth="1"/>
    <col min="5" max="5" width="7.75" style="15" customWidth="1"/>
    <col min="6" max="6" width="6.375" style="15" customWidth="1"/>
    <col min="7" max="7" width="13.125" style="15" hidden="1" customWidth="1" outlineLevel="1"/>
    <col min="8" max="8" width="10.25" style="307" hidden="1" customWidth="1" outlineLevel="1" collapsed="1"/>
    <col min="9" max="12" width="8.75" style="307" hidden="1" customWidth="1" outlineLevel="1"/>
    <col min="13" max="13" width="10.25" style="307" hidden="1" customWidth="1" outlineLevel="1"/>
    <col min="14" max="14" width="15.75" style="307" hidden="1" customWidth="1" outlineLevel="1"/>
    <col min="15" max="15" width="7.25" style="385" hidden="1" customWidth="1" outlineLevel="1"/>
    <col min="16" max="16" width="14.25" style="15" customWidth="1" collapsed="1"/>
    <col min="17" max="17" width="14.25" style="15" hidden="1" customWidth="1" outlineLevel="1"/>
    <col min="18" max="18" width="14.25" style="15" customWidth="1" collapsed="1"/>
    <col min="19" max="19" width="10.75" style="15" customWidth="1"/>
    <col min="20" max="20" width="9.625" style="15" customWidth="1"/>
    <col min="21" max="21" width="12.125" style="15" customWidth="1"/>
    <col min="22" max="22" width="15.75" style="15" customWidth="1"/>
    <col min="23" max="16384" width="9" style="15"/>
  </cols>
  <sheetData>
    <row r="1" s="86" customFormat="1" ht="10.5" spans="1:21">
      <c r="A1" s="91" t="s">
        <v>324</v>
      </c>
      <c r="B1" s="87" t="s">
        <v>406</v>
      </c>
      <c r="C1" s="88"/>
      <c r="D1" s="88"/>
      <c r="E1" s="88"/>
      <c r="F1" s="88"/>
      <c r="G1" s="88"/>
      <c r="H1" s="88"/>
      <c r="I1" s="88"/>
      <c r="J1" s="88"/>
      <c r="K1" s="88"/>
      <c r="L1" s="88"/>
      <c r="M1" s="88"/>
      <c r="N1" s="88"/>
      <c r="O1" s="88"/>
      <c r="P1" s="88"/>
      <c r="Q1" s="88"/>
      <c r="R1" s="88"/>
      <c r="S1" s="88"/>
      <c r="T1" s="88"/>
      <c r="U1" s="88"/>
    </row>
    <row r="2" s="12" customFormat="1" ht="30" customHeight="1" spans="1:21">
      <c r="A2" s="19" t="s">
        <v>407</v>
      </c>
      <c r="B2" s="19"/>
      <c r="C2" s="19"/>
      <c r="D2" s="19"/>
      <c r="E2" s="19"/>
      <c r="F2" s="19"/>
      <c r="G2" s="19"/>
      <c r="H2" s="19"/>
      <c r="I2" s="19"/>
      <c r="J2" s="19"/>
      <c r="K2" s="19"/>
      <c r="L2" s="19"/>
      <c r="M2" s="19"/>
      <c r="N2" s="19"/>
      <c r="O2" s="19"/>
      <c r="P2" s="19"/>
      <c r="Q2" s="19"/>
      <c r="R2" s="19"/>
      <c r="S2" s="19"/>
      <c r="T2" s="19"/>
      <c r="U2" s="19"/>
    </row>
    <row r="3" ht="15" customHeight="1" spans="1:22">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c r="T3" s="38"/>
      <c r="U3" s="38"/>
      <c r="V3" s="15" t="str">
        <f>CONCATENATE(封面!F9,封面!G9,封面!H9,封面!I9,封面!J9,封面!K9)</f>
        <v>2025年1月31日</v>
      </c>
    </row>
    <row r="4" ht="15" customHeight="1" spans="1:24">
      <c r="A4" s="20"/>
      <c r="B4" s="20"/>
      <c r="C4" s="20"/>
      <c r="D4" s="20"/>
      <c r="E4" s="20"/>
      <c r="F4" s="20"/>
      <c r="G4" s="20"/>
      <c r="H4" s="20"/>
      <c r="I4" s="20"/>
      <c r="J4" s="38"/>
      <c r="K4" s="38"/>
      <c r="L4" s="39"/>
      <c r="M4" s="38"/>
      <c r="N4" s="38"/>
      <c r="O4" s="38"/>
      <c r="P4" s="38"/>
      <c r="Q4" s="38"/>
      <c r="R4" s="38"/>
      <c r="S4" s="38"/>
      <c r="T4" s="38"/>
      <c r="U4" s="39" t="s">
        <v>408</v>
      </c>
      <c r="V4" s="53" t="s">
        <v>342</v>
      </c>
      <c r="W4" s="54"/>
      <c r="X4" s="54"/>
    </row>
    <row r="5" ht="15" customHeight="1" spans="1:24">
      <c r="A5" s="21" t="str">
        <f>封面!D7&amp;封面!F7</f>
        <v>产权持有单位：北京巴布科克·威尔科克斯有限公司</v>
      </c>
      <c r="O5" s="307"/>
      <c r="P5" s="294"/>
      <c r="Q5" s="294"/>
      <c r="U5" s="39" t="s">
        <v>327</v>
      </c>
      <c r="V5" s="55"/>
      <c r="W5" s="55"/>
      <c r="X5" s="55"/>
    </row>
    <row r="6" s="13" customFormat="1" ht="26.65" customHeight="1" spans="1:24">
      <c r="A6" s="22" t="s">
        <v>328</v>
      </c>
      <c r="B6" s="22" t="s">
        <v>409</v>
      </c>
      <c r="C6" s="22" t="s">
        <v>410</v>
      </c>
      <c r="D6" s="22" t="s">
        <v>411</v>
      </c>
      <c r="E6" s="22" t="s">
        <v>412</v>
      </c>
      <c r="F6" s="56" t="s">
        <v>413</v>
      </c>
      <c r="G6" s="22" t="s">
        <v>333</v>
      </c>
      <c r="H6" s="386" t="s">
        <v>414</v>
      </c>
      <c r="I6" s="389" t="s">
        <v>415</v>
      </c>
      <c r="J6" s="386" t="s">
        <v>416</v>
      </c>
      <c r="K6" s="386" t="s">
        <v>417</v>
      </c>
      <c r="L6" s="386" t="s">
        <v>418</v>
      </c>
      <c r="M6" s="386" t="s">
        <v>419</v>
      </c>
      <c r="N6" s="395" t="s">
        <v>420</v>
      </c>
      <c r="O6" s="395" t="s">
        <v>421</v>
      </c>
      <c r="P6" s="33" t="s">
        <v>334</v>
      </c>
      <c r="Q6" s="393" t="s">
        <v>422</v>
      </c>
      <c r="R6" s="22" t="s">
        <v>335</v>
      </c>
      <c r="S6" s="22" t="s">
        <v>336</v>
      </c>
      <c r="T6" s="22" t="s">
        <v>337</v>
      </c>
      <c r="U6" s="22" t="s">
        <v>338</v>
      </c>
      <c r="V6" s="60" t="s">
        <v>345</v>
      </c>
      <c r="W6" s="60" t="s">
        <v>401</v>
      </c>
      <c r="X6" s="60" t="s">
        <v>374</v>
      </c>
    </row>
    <row r="7" ht="15" customHeight="1" spans="1:24">
      <c r="A7" s="25"/>
      <c r="B7" s="26"/>
      <c r="C7" s="26"/>
      <c r="D7" s="27"/>
      <c r="E7" s="25" t="str">
        <f>IF(D7=0,"",IF(($V$3-D7)&lt;365,"1年以内",IF(($V$3-D7)&lt;365*2,"1-2年",IF(($V$3-D7)&lt;365*3,"2-3年",IF(($V$3-D7)&lt;365*4,"3-4年",IF(($V$3-D7)&lt;365*5,"4-5年","5年以上"))))))</f>
        <v/>
      </c>
      <c r="F7" s="25"/>
      <c r="G7" s="29"/>
      <c r="H7" s="387"/>
      <c r="I7" s="387"/>
      <c r="J7" s="387"/>
      <c r="K7" s="387"/>
      <c r="L7" s="387"/>
      <c r="M7" s="387"/>
      <c r="N7" s="387">
        <f>SUM(H7:M7)-G7</f>
        <v>0</v>
      </c>
      <c r="O7" s="391"/>
      <c r="P7" s="31"/>
      <c r="Q7" s="394"/>
      <c r="R7" s="29"/>
      <c r="S7" s="70" t="str">
        <f>IF(OR(AND(P7=0,R7=0),R7=0),"",R7-P7)</f>
        <v/>
      </c>
      <c r="T7" s="70" t="str">
        <f>IF(ISERROR(S7/P7),"",S7/ABS(P7)*100)</f>
        <v/>
      </c>
      <c r="U7" s="41"/>
      <c r="V7" s="383"/>
      <c r="W7" s="41"/>
      <c r="X7" s="41"/>
    </row>
    <row r="8" ht="15" customHeight="1" spans="1:24">
      <c r="A8" s="25"/>
      <c r="B8" s="26"/>
      <c r="C8" s="26"/>
      <c r="D8" s="27"/>
      <c r="E8" s="25" t="str">
        <f t="shared" ref="E8:E27" si="0">IF(D8=0,"",IF(($V$3-D8)&lt;365,"1年以内",IF(($V$3-D8)&lt;365*2,"1-2年",IF(($V$3-D8)&lt;365*3,"2-3年",IF(($V$3-D8)&lt;365*4,"3-4年",IF(($V$3-D8)&lt;365*5,"4-5年","5年以上"))))))</f>
        <v/>
      </c>
      <c r="F8" s="25"/>
      <c r="G8" s="29"/>
      <c r="H8" s="387"/>
      <c r="I8" s="387"/>
      <c r="J8" s="387"/>
      <c r="K8" s="387"/>
      <c r="L8" s="387"/>
      <c r="M8" s="387"/>
      <c r="N8" s="387">
        <f t="shared" ref="N8:N29" si="1">SUM(H8:M8)-G8</f>
        <v>0</v>
      </c>
      <c r="O8" s="391"/>
      <c r="P8" s="31"/>
      <c r="Q8" s="394"/>
      <c r="R8" s="29"/>
      <c r="S8" s="29" t="str">
        <f t="shared" ref="S8:S31" si="2">IF(OR(AND(P8=0,R8=0),R8=0),"",R8-P8)</f>
        <v/>
      </c>
      <c r="T8" s="29" t="str">
        <f t="shared" ref="T8:T31" si="3">IF(ISERROR(S8/P8),"",S8/ABS(P8)*100)</f>
        <v/>
      </c>
      <c r="U8" s="41"/>
      <c r="V8" s="383"/>
      <c r="W8" s="41"/>
      <c r="X8" s="41"/>
    </row>
    <row r="9" ht="15" customHeight="1" spans="1:24">
      <c r="A9" s="25"/>
      <c r="B9" s="26"/>
      <c r="C9" s="26"/>
      <c r="D9" s="27"/>
      <c r="E9" s="25" t="str">
        <f t="shared" si="0"/>
        <v/>
      </c>
      <c r="F9" s="25"/>
      <c r="G9" s="29"/>
      <c r="H9" s="387"/>
      <c r="I9" s="387"/>
      <c r="J9" s="387"/>
      <c r="K9" s="387"/>
      <c r="L9" s="387"/>
      <c r="M9" s="387"/>
      <c r="N9" s="387">
        <f t="shared" si="1"/>
        <v>0</v>
      </c>
      <c r="O9" s="391"/>
      <c r="P9" s="31"/>
      <c r="Q9" s="394"/>
      <c r="R9" s="29"/>
      <c r="S9" s="29" t="str">
        <f t="shared" si="2"/>
        <v/>
      </c>
      <c r="T9" s="29" t="str">
        <f t="shared" si="3"/>
        <v/>
      </c>
      <c r="U9" s="41"/>
      <c r="V9" s="383"/>
      <c r="W9" s="41"/>
      <c r="X9" s="41"/>
    </row>
    <row r="10" ht="15" customHeight="1" spans="1:24">
      <c r="A10" s="25"/>
      <c r="B10" s="26"/>
      <c r="C10" s="26"/>
      <c r="D10" s="27"/>
      <c r="E10" s="25" t="str">
        <f t="shared" si="0"/>
        <v/>
      </c>
      <c r="F10" s="25"/>
      <c r="G10" s="29"/>
      <c r="H10" s="387"/>
      <c r="I10" s="387"/>
      <c r="J10" s="387"/>
      <c r="K10" s="387"/>
      <c r="L10" s="387"/>
      <c r="M10" s="387"/>
      <c r="N10" s="387">
        <f t="shared" si="1"/>
        <v>0</v>
      </c>
      <c r="O10" s="391"/>
      <c r="P10" s="31"/>
      <c r="Q10" s="394"/>
      <c r="R10" s="29"/>
      <c r="S10" s="29" t="str">
        <f t="shared" si="2"/>
        <v/>
      </c>
      <c r="T10" s="29" t="str">
        <f t="shared" si="3"/>
        <v/>
      </c>
      <c r="U10" s="41"/>
      <c r="V10" s="41"/>
      <c r="W10" s="41"/>
      <c r="X10" s="41"/>
    </row>
    <row r="11" ht="15" customHeight="1" spans="1:24">
      <c r="A11" s="25"/>
      <c r="B11" s="26"/>
      <c r="C11" s="26"/>
      <c r="D11" s="27"/>
      <c r="E11" s="25" t="str">
        <f t="shared" si="0"/>
        <v/>
      </c>
      <c r="F11" s="25"/>
      <c r="G11" s="29"/>
      <c r="H11" s="387"/>
      <c r="I11" s="387"/>
      <c r="J11" s="387"/>
      <c r="K11" s="387"/>
      <c r="L11" s="387"/>
      <c r="M11" s="387"/>
      <c r="N11" s="387">
        <f t="shared" si="1"/>
        <v>0</v>
      </c>
      <c r="O11" s="391"/>
      <c r="P11" s="31"/>
      <c r="Q11" s="394"/>
      <c r="R11" s="29"/>
      <c r="S11" s="29" t="str">
        <f t="shared" si="2"/>
        <v/>
      </c>
      <c r="T11" s="29" t="str">
        <f t="shared" si="3"/>
        <v/>
      </c>
      <c r="U11" s="41"/>
      <c r="V11" s="41"/>
      <c r="W11" s="41"/>
      <c r="X11" s="41"/>
    </row>
    <row r="12" ht="15" customHeight="1" spans="1:24">
      <c r="A12" s="25"/>
      <c r="B12" s="26"/>
      <c r="C12" s="26"/>
      <c r="D12" s="27"/>
      <c r="E12" s="25" t="str">
        <f t="shared" si="0"/>
        <v/>
      </c>
      <c r="F12" s="25"/>
      <c r="G12" s="29"/>
      <c r="H12" s="387"/>
      <c r="I12" s="387"/>
      <c r="J12" s="387"/>
      <c r="K12" s="387"/>
      <c r="L12" s="387"/>
      <c r="M12" s="387"/>
      <c r="N12" s="387">
        <f t="shared" si="1"/>
        <v>0</v>
      </c>
      <c r="O12" s="391"/>
      <c r="P12" s="31"/>
      <c r="Q12" s="394"/>
      <c r="R12" s="29"/>
      <c r="S12" s="29" t="str">
        <f t="shared" si="2"/>
        <v/>
      </c>
      <c r="T12" s="29" t="str">
        <f t="shared" si="3"/>
        <v/>
      </c>
      <c r="U12" s="41"/>
      <c r="V12" s="41"/>
      <c r="W12" s="41"/>
      <c r="X12" s="41"/>
    </row>
    <row r="13" ht="15" customHeight="1" spans="1:24">
      <c r="A13" s="25"/>
      <c r="B13" s="26"/>
      <c r="C13" s="26"/>
      <c r="D13" s="27"/>
      <c r="E13" s="25" t="str">
        <f t="shared" si="0"/>
        <v/>
      </c>
      <c r="F13" s="25"/>
      <c r="G13" s="29"/>
      <c r="H13" s="387"/>
      <c r="I13" s="387"/>
      <c r="J13" s="387"/>
      <c r="K13" s="387"/>
      <c r="L13" s="387"/>
      <c r="M13" s="387"/>
      <c r="N13" s="387">
        <f t="shared" si="1"/>
        <v>0</v>
      </c>
      <c r="O13" s="391"/>
      <c r="P13" s="31"/>
      <c r="Q13" s="394"/>
      <c r="R13" s="29"/>
      <c r="S13" s="29" t="str">
        <f t="shared" si="2"/>
        <v/>
      </c>
      <c r="T13" s="29" t="str">
        <f t="shared" si="3"/>
        <v/>
      </c>
      <c r="U13" s="41"/>
      <c r="V13" s="41"/>
      <c r="W13" s="41"/>
      <c r="X13" s="41"/>
    </row>
    <row r="14" ht="15" customHeight="1" spans="1:24">
      <c r="A14" s="25"/>
      <c r="B14" s="26"/>
      <c r="C14" s="26"/>
      <c r="D14" s="27"/>
      <c r="E14" s="25" t="str">
        <f t="shared" si="0"/>
        <v/>
      </c>
      <c r="F14" s="25"/>
      <c r="G14" s="29"/>
      <c r="H14" s="387"/>
      <c r="I14" s="387"/>
      <c r="J14" s="387"/>
      <c r="K14" s="387"/>
      <c r="L14" s="387"/>
      <c r="M14" s="387"/>
      <c r="N14" s="387">
        <f t="shared" si="1"/>
        <v>0</v>
      </c>
      <c r="O14" s="391"/>
      <c r="P14" s="31"/>
      <c r="Q14" s="394"/>
      <c r="R14" s="29"/>
      <c r="S14" s="29" t="str">
        <f t="shared" si="2"/>
        <v/>
      </c>
      <c r="T14" s="29" t="str">
        <f t="shared" si="3"/>
        <v/>
      </c>
      <c r="U14" s="41"/>
      <c r="V14" s="41"/>
      <c r="W14" s="41"/>
      <c r="X14" s="41"/>
    </row>
    <row r="15" ht="15" customHeight="1" spans="1:24">
      <c r="A15" s="25"/>
      <c r="B15" s="26"/>
      <c r="C15" s="26"/>
      <c r="D15" s="27"/>
      <c r="E15" s="25" t="str">
        <f t="shared" si="0"/>
        <v/>
      </c>
      <c r="F15" s="25"/>
      <c r="G15" s="29"/>
      <c r="H15" s="387"/>
      <c r="I15" s="387"/>
      <c r="J15" s="387"/>
      <c r="K15" s="387"/>
      <c r="L15" s="387"/>
      <c r="M15" s="387"/>
      <c r="N15" s="387">
        <f t="shared" si="1"/>
        <v>0</v>
      </c>
      <c r="O15" s="391"/>
      <c r="P15" s="31"/>
      <c r="Q15" s="394"/>
      <c r="R15" s="29"/>
      <c r="S15" s="29" t="str">
        <f t="shared" si="2"/>
        <v/>
      </c>
      <c r="T15" s="29" t="str">
        <f t="shared" si="3"/>
        <v/>
      </c>
      <c r="U15" s="41"/>
      <c r="V15" s="41"/>
      <c r="W15" s="41"/>
      <c r="X15" s="41"/>
    </row>
    <row r="16" ht="15" customHeight="1" spans="1:24">
      <c r="A16" s="25"/>
      <c r="B16" s="26"/>
      <c r="C16" s="26"/>
      <c r="D16" s="27"/>
      <c r="E16" s="25" t="str">
        <f t="shared" si="0"/>
        <v/>
      </c>
      <c r="F16" s="25"/>
      <c r="G16" s="29"/>
      <c r="H16" s="387"/>
      <c r="I16" s="387"/>
      <c r="J16" s="387"/>
      <c r="K16" s="387"/>
      <c r="L16" s="387"/>
      <c r="M16" s="387"/>
      <c r="N16" s="387">
        <f t="shared" si="1"/>
        <v>0</v>
      </c>
      <c r="O16" s="391"/>
      <c r="P16" s="31"/>
      <c r="Q16" s="394"/>
      <c r="R16" s="29"/>
      <c r="S16" s="29" t="str">
        <f t="shared" si="2"/>
        <v/>
      </c>
      <c r="T16" s="29" t="str">
        <f t="shared" si="3"/>
        <v/>
      </c>
      <c r="U16" s="41"/>
      <c r="V16" s="41"/>
      <c r="W16" s="41"/>
      <c r="X16" s="41"/>
    </row>
    <row r="17" ht="15" customHeight="1" spans="1:24">
      <c r="A17" s="25"/>
      <c r="B17" s="26"/>
      <c r="C17" s="26"/>
      <c r="D17" s="27"/>
      <c r="E17" s="25" t="str">
        <f t="shared" si="0"/>
        <v/>
      </c>
      <c r="F17" s="25"/>
      <c r="G17" s="29"/>
      <c r="H17" s="387"/>
      <c r="I17" s="387"/>
      <c r="J17" s="387"/>
      <c r="K17" s="387"/>
      <c r="L17" s="387"/>
      <c r="M17" s="387"/>
      <c r="N17" s="387">
        <f t="shared" si="1"/>
        <v>0</v>
      </c>
      <c r="O17" s="391"/>
      <c r="P17" s="31"/>
      <c r="Q17" s="394"/>
      <c r="R17" s="29"/>
      <c r="S17" s="29" t="str">
        <f t="shared" si="2"/>
        <v/>
      </c>
      <c r="T17" s="29" t="str">
        <f t="shared" si="3"/>
        <v/>
      </c>
      <c r="U17" s="41"/>
      <c r="V17" s="41"/>
      <c r="W17" s="41"/>
      <c r="X17" s="41"/>
    </row>
    <row r="18" ht="15" customHeight="1" spans="1:24">
      <c r="A18" s="25"/>
      <c r="B18" s="26"/>
      <c r="C18" s="26"/>
      <c r="D18" s="27"/>
      <c r="E18" s="25" t="str">
        <f t="shared" si="0"/>
        <v/>
      </c>
      <c r="F18" s="25"/>
      <c r="G18" s="29"/>
      <c r="H18" s="387"/>
      <c r="I18" s="387"/>
      <c r="J18" s="387"/>
      <c r="K18" s="387"/>
      <c r="L18" s="387"/>
      <c r="M18" s="387"/>
      <c r="N18" s="387">
        <f t="shared" si="1"/>
        <v>0</v>
      </c>
      <c r="O18" s="391"/>
      <c r="P18" s="31"/>
      <c r="Q18" s="394"/>
      <c r="R18" s="29"/>
      <c r="S18" s="29" t="str">
        <f t="shared" si="2"/>
        <v/>
      </c>
      <c r="T18" s="29" t="str">
        <f t="shared" si="3"/>
        <v/>
      </c>
      <c r="U18" s="41"/>
      <c r="V18" s="41"/>
      <c r="W18" s="41"/>
      <c r="X18" s="41"/>
    </row>
    <row r="19" ht="15" customHeight="1" spans="1:24">
      <c r="A19" s="25"/>
      <c r="B19" s="26"/>
      <c r="C19" s="26"/>
      <c r="D19" s="27"/>
      <c r="E19" s="25" t="str">
        <f t="shared" si="0"/>
        <v/>
      </c>
      <c r="F19" s="25"/>
      <c r="G19" s="29"/>
      <c r="H19" s="387"/>
      <c r="I19" s="387"/>
      <c r="J19" s="387"/>
      <c r="K19" s="387"/>
      <c r="L19" s="387"/>
      <c r="M19" s="387"/>
      <c r="N19" s="387">
        <f t="shared" si="1"/>
        <v>0</v>
      </c>
      <c r="O19" s="391"/>
      <c r="P19" s="31"/>
      <c r="Q19" s="394"/>
      <c r="R19" s="29"/>
      <c r="S19" s="29" t="str">
        <f t="shared" si="2"/>
        <v/>
      </c>
      <c r="T19" s="29" t="str">
        <f t="shared" si="3"/>
        <v/>
      </c>
      <c r="U19" s="41"/>
      <c r="V19" s="41"/>
      <c r="W19" s="41"/>
      <c r="X19" s="41"/>
    </row>
    <row r="20" ht="15" customHeight="1" spans="1:24">
      <c r="A20" s="25"/>
      <c r="B20" s="26"/>
      <c r="C20" s="26"/>
      <c r="D20" s="27"/>
      <c r="E20" s="25" t="str">
        <f t="shared" si="0"/>
        <v/>
      </c>
      <c r="F20" s="25"/>
      <c r="G20" s="29"/>
      <c r="H20" s="387"/>
      <c r="I20" s="387"/>
      <c r="J20" s="387"/>
      <c r="K20" s="387"/>
      <c r="L20" s="387"/>
      <c r="M20" s="387"/>
      <c r="N20" s="387">
        <f t="shared" si="1"/>
        <v>0</v>
      </c>
      <c r="O20" s="391"/>
      <c r="P20" s="31"/>
      <c r="Q20" s="394"/>
      <c r="R20" s="29"/>
      <c r="S20" s="29" t="str">
        <f t="shared" si="2"/>
        <v/>
      </c>
      <c r="T20" s="29" t="str">
        <f t="shared" si="3"/>
        <v/>
      </c>
      <c r="U20" s="41"/>
      <c r="V20" s="41"/>
      <c r="W20" s="41"/>
      <c r="X20" s="41"/>
    </row>
    <row r="21" ht="15" customHeight="1" spans="1:24">
      <c r="A21" s="25"/>
      <c r="B21" s="26"/>
      <c r="C21" s="26"/>
      <c r="D21" s="27"/>
      <c r="E21" s="25" t="str">
        <f t="shared" si="0"/>
        <v/>
      </c>
      <c r="F21" s="25"/>
      <c r="G21" s="29"/>
      <c r="H21" s="387"/>
      <c r="I21" s="387"/>
      <c r="J21" s="387"/>
      <c r="K21" s="387"/>
      <c r="L21" s="387"/>
      <c r="M21" s="387"/>
      <c r="N21" s="387">
        <f t="shared" si="1"/>
        <v>0</v>
      </c>
      <c r="O21" s="391"/>
      <c r="P21" s="31"/>
      <c r="Q21" s="394"/>
      <c r="R21" s="29"/>
      <c r="S21" s="29" t="str">
        <f t="shared" si="2"/>
        <v/>
      </c>
      <c r="T21" s="29" t="str">
        <f t="shared" si="3"/>
        <v/>
      </c>
      <c r="U21" s="41"/>
      <c r="V21" s="41"/>
      <c r="W21" s="41"/>
      <c r="X21" s="41"/>
    </row>
    <row r="22" ht="15" customHeight="1" spans="1:24">
      <c r="A22" s="25"/>
      <c r="B22" s="26"/>
      <c r="C22" s="26"/>
      <c r="D22" s="27"/>
      <c r="E22" s="25" t="str">
        <f t="shared" si="0"/>
        <v/>
      </c>
      <c r="F22" s="25"/>
      <c r="G22" s="29"/>
      <c r="H22" s="387"/>
      <c r="I22" s="387"/>
      <c r="J22" s="387"/>
      <c r="K22" s="387"/>
      <c r="L22" s="387"/>
      <c r="M22" s="387"/>
      <c r="N22" s="387">
        <f t="shared" si="1"/>
        <v>0</v>
      </c>
      <c r="O22" s="391"/>
      <c r="P22" s="31"/>
      <c r="Q22" s="394"/>
      <c r="R22" s="29"/>
      <c r="S22" s="29" t="str">
        <f t="shared" si="2"/>
        <v/>
      </c>
      <c r="T22" s="29" t="str">
        <f t="shared" si="3"/>
        <v/>
      </c>
      <c r="U22" s="41"/>
      <c r="V22" s="41"/>
      <c r="W22" s="41"/>
      <c r="X22" s="41"/>
    </row>
    <row r="23" ht="15" customHeight="1" spans="1:24">
      <c r="A23" s="25"/>
      <c r="B23" s="26"/>
      <c r="C23" s="26"/>
      <c r="D23" s="27"/>
      <c r="E23" s="25" t="str">
        <f t="shared" si="0"/>
        <v/>
      </c>
      <c r="F23" s="25"/>
      <c r="G23" s="29"/>
      <c r="H23" s="387"/>
      <c r="I23" s="387"/>
      <c r="J23" s="387"/>
      <c r="K23" s="387"/>
      <c r="L23" s="387"/>
      <c r="M23" s="387"/>
      <c r="N23" s="387">
        <f t="shared" si="1"/>
        <v>0</v>
      </c>
      <c r="O23" s="391"/>
      <c r="P23" s="31"/>
      <c r="Q23" s="394"/>
      <c r="R23" s="29"/>
      <c r="S23" s="29" t="str">
        <f t="shared" si="2"/>
        <v/>
      </c>
      <c r="T23" s="29" t="str">
        <f t="shared" si="3"/>
        <v/>
      </c>
      <c r="U23" s="41"/>
      <c r="V23" s="41"/>
      <c r="W23" s="41"/>
      <c r="X23" s="41"/>
    </row>
    <row r="24" ht="15" customHeight="1" spans="1:24">
      <c r="A24" s="25"/>
      <c r="B24" s="26"/>
      <c r="C24" s="26"/>
      <c r="D24" s="27"/>
      <c r="E24" s="25" t="str">
        <f t="shared" si="0"/>
        <v/>
      </c>
      <c r="F24" s="25"/>
      <c r="G24" s="29"/>
      <c r="H24" s="387"/>
      <c r="I24" s="387"/>
      <c r="J24" s="387"/>
      <c r="K24" s="387"/>
      <c r="L24" s="387"/>
      <c r="M24" s="387"/>
      <c r="N24" s="387">
        <f t="shared" si="1"/>
        <v>0</v>
      </c>
      <c r="O24" s="391"/>
      <c r="P24" s="31"/>
      <c r="Q24" s="394"/>
      <c r="R24" s="29"/>
      <c r="S24" s="29" t="str">
        <f t="shared" si="2"/>
        <v/>
      </c>
      <c r="T24" s="29" t="str">
        <f t="shared" si="3"/>
        <v/>
      </c>
      <c r="U24" s="41"/>
      <c r="V24" s="41"/>
      <c r="W24" s="41"/>
      <c r="X24" s="41"/>
    </row>
    <row r="25" ht="15" customHeight="1" spans="1:24">
      <c r="A25" s="25"/>
      <c r="B25" s="26"/>
      <c r="C25" s="26"/>
      <c r="D25" s="27"/>
      <c r="E25" s="25" t="str">
        <f t="shared" si="0"/>
        <v/>
      </c>
      <c r="F25" s="25"/>
      <c r="G25" s="29"/>
      <c r="H25" s="387"/>
      <c r="I25" s="387"/>
      <c r="J25" s="387"/>
      <c r="K25" s="387"/>
      <c r="L25" s="387"/>
      <c r="M25" s="387"/>
      <c r="N25" s="387">
        <f t="shared" si="1"/>
        <v>0</v>
      </c>
      <c r="O25" s="391"/>
      <c r="P25" s="31"/>
      <c r="Q25" s="394"/>
      <c r="R25" s="29"/>
      <c r="S25" s="29" t="str">
        <f t="shared" si="2"/>
        <v/>
      </c>
      <c r="T25" s="29" t="str">
        <f t="shared" si="3"/>
        <v/>
      </c>
      <c r="U25" s="41"/>
      <c r="V25" s="41"/>
      <c r="W25" s="41"/>
      <c r="X25" s="41"/>
    </row>
    <row r="26" ht="15" customHeight="1" spans="1:24">
      <c r="A26" s="25"/>
      <c r="B26" s="26"/>
      <c r="C26" s="26"/>
      <c r="D26" s="27"/>
      <c r="E26" s="25" t="str">
        <f t="shared" si="0"/>
        <v/>
      </c>
      <c r="F26" s="25"/>
      <c r="G26" s="29"/>
      <c r="H26" s="387"/>
      <c r="I26" s="387"/>
      <c r="J26" s="387"/>
      <c r="K26" s="387"/>
      <c r="L26" s="387"/>
      <c r="M26" s="387"/>
      <c r="N26" s="387">
        <f t="shared" si="1"/>
        <v>0</v>
      </c>
      <c r="O26" s="391"/>
      <c r="P26" s="31"/>
      <c r="Q26" s="394"/>
      <c r="R26" s="29"/>
      <c r="S26" s="29" t="str">
        <f t="shared" si="2"/>
        <v/>
      </c>
      <c r="T26" s="29" t="str">
        <f t="shared" si="3"/>
        <v/>
      </c>
      <c r="U26" s="41"/>
      <c r="V26" s="41"/>
      <c r="W26" s="41"/>
      <c r="X26" s="41"/>
    </row>
    <row r="27" ht="15" customHeight="1" spans="1:24">
      <c r="A27" s="25"/>
      <c r="B27" s="26"/>
      <c r="C27" s="26"/>
      <c r="D27" s="27"/>
      <c r="E27" s="25" t="str">
        <f t="shared" si="0"/>
        <v/>
      </c>
      <c r="F27" s="25"/>
      <c r="G27" s="29"/>
      <c r="H27" s="387"/>
      <c r="I27" s="387"/>
      <c r="J27" s="387"/>
      <c r="K27" s="387"/>
      <c r="L27" s="387"/>
      <c r="M27" s="387"/>
      <c r="N27" s="387">
        <f t="shared" si="1"/>
        <v>0</v>
      </c>
      <c r="O27" s="391"/>
      <c r="P27" s="31"/>
      <c r="Q27" s="394"/>
      <c r="R27" s="29"/>
      <c r="S27" s="29" t="str">
        <f t="shared" si="2"/>
        <v/>
      </c>
      <c r="T27" s="29" t="str">
        <f t="shared" si="3"/>
        <v/>
      </c>
      <c r="U27" s="41"/>
      <c r="V27" s="41"/>
      <c r="W27" s="41"/>
      <c r="X27" s="41"/>
    </row>
    <row r="28" s="14" customFormat="1" ht="15" customHeight="1" spans="1:24">
      <c r="A28" s="94" t="s">
        <v>402</v>
      </c>
      <c r="B28" s="95"/>
      <c r="C28" s="22"/>
      <c r="D28" s="89"/>
      <c r="E28" s="22"/>
      <c r="F28" s="22"/>
      <c r="G28" s="37">
        <f t="shared" ref="G28:M28" si="4">SUM(G7:G27)</f>
        <v>0</v>
      </c>
      <c r="H28" s="388">
        <f t="shared" si="4"/>
        <v>0</v>
      </c>
      <c r="I28" s="388">
        <f t="shared" si="4"/>
        <v>0</v>
      </c>
      <c r="J28" s="388">
        <f t="shared" si="4"/>
        <v>0</v>
      </c>
      <c r="K28" s="388">
        <f t="shared" si="4"/>
        <v>0</v>
      </c>
      <c r="L28" s="388">
        <f t="shared" si="4"/>
        <v>0</v>
      </c>
      <c r="M28" s="388">
        <f t="shared" si="4"/>
        <v>0</v>
      </c>
      <c r="N28" s="388">
        <f t="shared" si="1"/>
        <v>0</v>
      </c>
      <c r="O28" s="392"/>
      <c r="P28" s="36">
        <f>SUM(P7:P27)</f>
        <v>0</v>
      </c>
      <c r="Q28" s="396"/>
      <c r="R28" s="37">
        <f>SUM(R7:R27)</f>
        <v>0</v>
      </c>
      <c r="S28" s="37" t="str">
        <f t="shared" si="2"/>
        <v/>
      </c>
      <c r="T28" s="37" t="str">
        <f t="shared" si="3"/>
        <v/>
      </c>
      <c r="U28" s="42"/>
      <c r="V28" s="42"/>
      <c r="W28" s="42"/>
      <c r="X28" s="42"/>
    </row>
    <row r="29" ht="15" customHeight="1" spans="1:24">
      <c r="A29" s="96" t="s">
        <v>403</v>
      </c>
      <c r="B29" s="97"/>
      <c r="C29" s="25"/>
      <c r="D29" s="98"/>
      <c r="E29" s="25"/>
      <c r="F29" s="25"/>
      <c r="G29" s="29">
        <v>0</v>
      </c>
      <c r="H29" s="387"/>
      <c r="I29" s="387"/>
      <c r="J29" s="387"/>
      <c r="K29" s="387"/>
      <c r="L29" s="387"/>
      <c r="M29" s="387"/>
      <c r="N29" s="387">
        <f t="shared" si="1"/>
        <v>0</v>
      </c>
      <c r="O29" s="391">
        <f>SUM(O7:O27)</f>
        <v>0</v>
      </c>
      <c r="P29" s="31">
        <v>0</v>
      </c>
      <c r="Q29" s="394"/>
      <c r="R29" s="29"/>
      <c r="S29" s="29" t="str">
        <f t="shared" si="2"/>
        <v/>
      </c>
      <c r="T29" s="29" t="str">
        <f t="shared" si="3"/>
        <v/>
      </c>
      <c r="U29" s="41"/>
      <c r="V29" s="41"/>
      <c r="W29" s="41"/>
      <c r="X29" s="41"/>
    </row>
    <row r="30" ht="15" customHeight="1" spans="1:24">
      <c r="A30" s="96" t="s">
        <v>404</v>
      </c>
      <c r="B30" s="97"/>
      <c r="C30" s="25"/>
      <c r="D30" s="98"/>
      <c r="E30" s="25"/>
      <c r="F30" s="25"/>
      <c r="G30" s="29"/>
      <c r="H30" s="387"/>
      <c r="I30" s="387"/>
      <c r="J30" s="387"/>
      <c r="K30" s="387"/>
      <c r="L30" s="387"/>
      <c r="M30" s="387"/>
      <c r="N30" s="387"/>
      <c r="O30" s="391"/>
      <c r="P30" s="31"/>
      <c r="Q30" s="394"/>
      <c r="R30" s="29">
        <f>SUM(Q7:Q27)</f>
        <v>0</v>
      </c>
      <c r="S30" s="29" t="str">
        <f t="shared" si="2"/>
        <v/>
      </c>
      <c r="T30" s="29" t="str">
        <f t="shared" si="3"/>
        <v/>
      </c>
      <c r="U30" s="41"/>
      <c r="V30" s="41"/>
      <c r="W30" s="41"/>
      <c r="X30" s="41"/>
    </row>
    <row r="31" s="14" customFormat="1" ht="15" customHeight="1" spans="1:24">
      <c r="A31" s="94" t="s">
        <v>405</v>
      </c>
      <c r="B31" s="95"/>
      <c r="C31" s="42"/>
      <c r="D31" s="89"/>
      <c r="E31" s="42"/>
      <c r="F31" s="42"/>
      <c r="G31" s="37">
        <f>G28-G29</f>
        <v>0</v>
      </c>
      <c r="H31" s="388">
        <f>H28-H29</f>
        <v>0</v>
      </c>
      <c r="I31" s="388">
        <f t="shared" ref="I31:N31" si="5">I28-I29</f>
        <v>0</v>
      </c>
      <c r="J31" s="388">
        <f t="shared" si="5"/>
        <v>0</v>
      </c>
      <c r="K31" s="388">
        <f t="shared" si="5"/>
        <v>0</v>
      </c>
      <c r="L31" s="388">
        <f t="shared" si="5"/>
        <v>0</v>
      </c>
      <c r="M31" s="388">
        <f t="shared" si="5"/>
        <v>0</v>
      </c>
      <c r="N31" s="388">
        <f t="shared" si="5"/>
        <v>0</v>
      </c>
      <c r="O31" s="392"/>
      <c r="P31" s="36">
        <f>P28-P29</f>
        <v>0</v>
      </c>
      <c r="Q31" s="396"/>
      <c r="R31" s="37">
        <f>R28-R30</f>
        <v>0</v>
      </c>
      <c r="S31" s="37" t="str">
        <f t="shared" si="2"/>
        <v/>
      </c>
      <c r="T31" s="37" t="str">
        <f t="shared" si="3"/>
        <v/>
      </c>
      <c r="U31" s="42"/>
      <c r="V31" s="42"/>
      <c r="W31" s="42"/>
      <c r="X31" s="42"/>
    </row>
    <row r="32" customHeight="1" spans="2:3">
      <c r="B32" s="296" t="s">
        <v>423</v>
      </c>
      <c r="C32" s="15" t="s">
        <v>424</v>
      </c>
    </row>
    <row r="33" customHeight="1" spans="3:3">
      <c r="C33" s="15" t="s">
        <v>425</v>
      </c>
    </row>
    <row r="34" customHeight="1" spans="3:3">
      <c r="C34" s="15" t="s">
        <v>426</v>
      </c>
    </row>
  </sheetData>
  <mergeCells count="7">
    <mergeCell ref="A2:U2"/>
    <mergeCell ref="A3:U3"/>
    <mergeCell ref="A28:B28"/>
    <mergeCell ref="A29:B29"/>
    <mergeCell ref="A30:B30"/>
    <mergeCell ref="A31:B31"/>
    <mergeCell ref="V4:X5"/>
  </mergeCells>
  <hyperlinks>
    <hyperlink ref="A1" location="索引目录!D13" display="返回索引页"/>
    <hyperlink ref="B1" location="流动资产汇总表!B12" display="返回 "/>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X31"/>
  <sheetViews>
    <sheetView view="pageBreakPreview" zoomScale="80" zoomScaleNormal="90" workbookViewId="0">
      <selection activeCell="V4" sqref="V4:X6"/>
    </sheetView>
  </sheetViews>
  <sheetFormatPr defaultColWidth="9" defaultRowHeight="15.75" customHeight="1"/>
  <cols>
    <col min="1" max="1" width="7.625" style="15" customWidth="1"/>
    <col min="2" max="2" width="22.75" style="15" customWidth="1"/>
    <col min="3" max="3" width="14.125" style="15" customWidth="1"/>
    <col min="4" max="4" width="8.75" style="15" customWidth="1"/>
    <col min="5" max="5" width="6.75" style="15" customWidth="1"/>
    <col min="6" max="6" width="7.5" style="15" customWidth="1"/>
    <col min="7" max="7" width="13.75" style="15" hidden="1" customWidth="1" outlineLevel="1"/>
    <col min="8" max="8" width="13.75" style="15" hidden="1" customWidth="1" outlineLevel="1" collapsed="1"/>
    <col min="9" max="13" width="13.75" style="15" hidden="1" customWidth="1" outlineLevel="1"/>
    <col min="14" max="14" width="14.75" style="15" hidden="1" customWidth="1" outlineLevel="1"/>
    <col min="15" max="15" width="13.75" style="15" hidden="1" customWidth="1" outlineLevel="1"/>
    <col min="16" max="16" width="13.125" style="15" customWidth="1" collapsed="1"/>
    <col min="17" max="17" width="13.125" style="15" hidden="1" customWidth="1" outlineLevel="1"/>
    <col min="18" max="18" width="14.25" style="15" customWidth="1" collapsed="1"/>
    <col min="19" max="19" width="12.125" style="15" customWidth="1"/>
    <col min="20" max="20" width="9.25" style="15" customWidth="1"/>
    <col min="21" max="21" width="12.625" style="15" customWidth="1"/>
    <col min="22" max="22" width="15.75" style="15" customWidth="1"/>
    <col min="23" max="23" width="13.125" style="15" customWidth="1"/>
    <col min="24" max="16384" width="9" style="15"/>
  </cols>
  <sheetData>
    <row r="1" s="86" customFormat="1" ht="10.5" spans="1:21">
      <c r="A1" s="91" t="s">
        <v>324</v>
      </c>
      <c r="B1" s="87" t="s">
        <v>272</v>
      </c>
      <c r="C1" s="88"/>
      <c r="D1" s="88"/>
      <c r="E1" s="88"/>
      <c r="F1" s="88"/>
      <c r="G1" s="88"/>
      <c r="H1" s="88"/>
      <c r="I1" s="88"/>
      <c r="J1" s="88"/>
      <c r="K1" s="88"/>
      <c r="L1" s="88"/>
      <c r="M1" s="88"/>
      <c r="N1" s="88"/>
      <c r="O1" s="88"/>
      <c r="P1" s="88"/>
      <c r="Q1" s="88"/>
      <c r="R1" s="88"/>
      <c r="S1" s="88"/>
      <c r="T1" s="88"/>
      <c r="U1" s="88"/>
    </row>
    <row r="2" s="12" customFormat="1" ht="30" customHeight="1" spans="1:21">
      <c r="A2" s="19" t="s">
        <v>427</v>
      </c>
      <c r="B2" s="19"/>
      <c r="C2" s="19"/>
      <c r="D2" s="19"/>
      <c r="E2" s="19"/>
      <c r="F2" s="19"/>
      <c r="G2" s="19"/>
      <c r="H2" s="19"/>
      <c r="I2" s="19"/>
      <c r="J2" s="19"/>
      <c r="K2" s="19"/>
      <c r="L2" s="19"/>
      <c r="M2" s="19"/>
      <c r="N2" s="19"/>
      <c r="O2" s="19"/>
      <c r="P2" s="19"/>
      <c r="Q2" s="19"/>
      <c r="R2" s="19"/>
      <c r="S2" s="19"/>
      <c r="T2" s="19"/>
      <c r="U2" s="19"/>
    </row>
    <row r="3" ht="15" customHeight="1" spans="1:22">
      <c r="A3" s="20" t="str">
        <f>CONCATENATE(封面!D9,封面!F9,封面!G9,封面!H9,封面!I9,封面!J9,封面!K9)</f>
        <v>评估基准日：2025年1月31日</v>
      </c>
      <c r="B3" s="20"/>
      <c r="C3" s="20"/>
      <c r="D3" s="20"/>
      <c r="E3" s="20"/>
      <c r="F3" s="20"/>
      <c r="G3" s="20"/>
      <c r="H3" s="20"/>
      <c r="I3" s="20"/>
      <c r="J3" s="20"/>
      <c r="K3" s="20"/>
      <c r="L3" s="20"/>
      <c r="M3" s="20"/>
      <c r="N3" s="20"/>
      <c r="O3" s="20"/>
      <c r="P3" s="20"/>
      <c r="Q3" s="20"/>
      <c r="R3" s="38"/>
      <c r="S3" s="38"/>
      <c r="T3" s="38"/>
      <c r="U3" s="38"/>
      <c r="V3" s="15" t="str">
        <f>CONCATENATE(封面!F9,封面!G9,封面!H9,封面!I9,封面!J9,封面!K9)</f>
        <v>2025年1月31日</v>
      </c>
    </row>
    <row r="4" ht="15" customHeight="1" spans="1:24">
      <c r="A4" s="20"/>
      <c r="B4" s="20"/>
      <c r="C4" s="20"/>
      <c r="D4" s="20"/>
      <c r="E4" s="20"/>
      <c r="F4" s="20"/>
      <c r="G4" s="20"/>
      <c r="H4" s="20"/>
      <c r="I4" s="20"/>
      <c r="J4" s="20"/>
      <c r="K4" s="20"/>
      <c r="L4" s="20"/>
      <c r="M4" s="20"/>
      <c r="N4" s="20"/>
      <c r="O4" s="20"/>
      <c r="P4" s="20"/>
      <c r="Q4" s="20"/>
      <c r="R4" s="38"/>
      <c r="S4" s="38"/>
      <c r="T4" s="38"/>
      <c r="U4" s="39" t="s">
        <v>428</v>
      </c>
      <c r="V4" s="53" t="s">
        <v>342</v>
      </c>
      <c r="W4" s="54"/>
      <c r="X4" s="54"/>
    </row>
    <row r="5" ht="15" customHeight="1" spans="1:24">
      <c r="A5" s="21" t="str">
        <f>封面!D7&amp;封面!F7</f>
        <v>产权持有单位：北京巴布科克·威尔科克斯有限公司</v>
      </c>
      <c r="U5" s="39" t="s">
        <v>327</v>
      </c>
      <c r="V5" s="55"/>
      <c r="W5" s="55"/>
      <c r="X5" s="55"/>
    </row>
    <row r="6" s="13" customFormat="1" ht="26.65" customHeight="1" spans="1:24">
      <c r="A6" s="22" t="s">
        <v>328</v>
      </c>
      <c r="B6" s="22" t="s">
        <v>429</v>
      </c>
      <c r="C6" s="22" t="s">
        <v>410</v>
      </c>
      <c r="D6" s="22" t="s">
        <v>411</v>
      </c>
      <c r="E6" s="22" t="s">
        <v>412</v>
      </c>
      <c r="F6" s="56" t="s">
        <v>413</v>
      </c>
      <c r="G6" s="22" t="s">
        <v>333</v>
      </c>
      <c r="H6" s="386" t="s">
        <v>414</v>
      </c>
      <c r="I6" s="389" t="s">
        <v>415</v>
      </c>
      <c r="J6" s="386" t="s">
        <v>416</v>
      </c>
      <c r="K6" s="386" t="s">
        <v>417</v>
      </c>
      <c r="L6" s="386" t="s">
        <v>418</v>
      </c>
      <c r="M6" s="386" t="s">
        <v>419</v>
      </c>
      <c r="N6" s="395" t="s">
        <v>420</v>
      </c>
      <c r="O6" s="395" t="s">
        <v>421</v>
      </c>
      <c r="P6" s="33" t="s">
        <v>334</v>
      </c>
      <c r="Q6" s="393" t="s">
        <v>422</v>
      </c>
      <c r="R6" s="22" t="s">
        <v>335</v>
      </c>
      <c r="S6" s="22" t="s">
        <v>336</v>
      </c>
      <c r="T6" s="22" t="s">
        <v>337</v>
      </c>
      <c r="U6" s="22" t="s">
        <v>338</v>
      </c>
      <c r="V6" s="60" t="s">
        <v>345</v>
      </c>
      <c r="W6" s="60" t="s">
        <v>401</v>
      </c>
      <c r="X6" s="60" t="s">
        <v>374</v>
      </c>
    </row>
    <row r="7" ht="15" customHeight="1" spans="1:24">
      <c r="A7" s="25"/>
      <c r="B7" s="26"/>
      <c r="C7" s="26"/>
      <c r="D7" s="27"/>
      <c r="E7" s="25" t="str">
        <f>IF(D7=0,"",IF(($AD$3-D7)&lt;365,"1年以内",IF(($AD$3-D7)&lt;365*2,"1-2年",IF(($AD$3-D7)&lt;365*3,"2-3年",IF(($AD$3-D7)&lt;365*4,"3-4年",IF(($AD$3-D7)&lt;365*5,"4-5年","5年以上"))))))</f>
        <v/>
      </c>
      <c r="F7" s="25"/>
      <c r="G7" s="29"/>
      <c r="H7" s="387"/>
      <c r="I7" s="387"/>
      <c r="J7" s="387"/>
      <c r="K7" s="387"/>
      <c r="L7" s="387"/>
      <c r="M7" s="387"/>
      <c r="N7" s="387">
        <f>SUM(H7:M7)-G7</f>
        <v>0</v>
      </c>
      <c r="O7" s="387"/>
      <c r="P7" s="31"/>
      <c r="Q7" s="394"/>
      <c r="R7" s="29"/>
      <c r="S7" s="70" t="str">
        <f t="shared" ref="S7:S31" si="0">IF(OR(AND(P7=0,R7=0),R7=0),"",R7-P7)</f>
        <v/>
      </c>
      <c r="T7" s="70" t="str">
        <f t="shared" ref="T7:T31" si="1">IF(ISERROR(S7/P7),"",S7/ABS(P7)*100)</f>
        <v/>
      </c>
      <c r="U7" s="41"/>
      <c r="V7" s="383"/>
      <c r="W7" s="383"/>
      <c r="X7" s="41"/>
    </row>
    <row r="8" ht="15" customHeight="1" spans="1:24">
      <c r="A8" s="25"/>
      <c r="B8" s="26"/>
      <c r="C8" s="25"/>
      <c r="D8" s="27"/>
      <c r="E8" s="25" t="str">
        <f t="shared" ref="E8:E27" si="2">IF(D8=0,"",IF(($V$3-D8)&lt;365,"1年以内",IF(($V$3-D8)&lt;365*2,"1-2年",IF(($V$3-D8)&lt;365*3,"2-3年",IF(($V$3-D8)&lt;365*4,"3-4年",IF(($V$3-D8)&lt;365*5,"4-5年","5年以上"))))))</f>
        <v/>
      </c>
      <c r="F8" s="41"/>
      <c r="G8" s="29"/>
      <c r="H8" s="387"/>
      <c r="I8" s="387"/>
      <c r="J8" s="387"/>
      <c r="K8" s="387"/>
      <c r="L8" s="387"/>
      <c r="M8" s="387"/>
      <c r="N8" s="387">
        <f t="shared" ref="N8:N29" si="3">SUM(H8:M8)-G8</f>
        <v>0</v>
      </c>
      <c r="O8" s="387"/>
      <c r="P8" s="31"/>
      <c r="Q8" s="394"/>
      <c r="R8" s="29"/>
      <c r="S8" s="29" t="str">
        <f t="shared" si="0"/>
        <v/>
      </c>
      <c r="T8" s="29" t="str">
        <f t="shared" si="1"/>
        <v/>
      </c>
      <c r="U8" s="41"/>
      <c r="V8" s="383"/>
      <c r="W8" s="383"/>
      <c r="X8" s="41"/>
    </row>
    <row r="9" ht="15" customHeight="1" spans="1:24">
      <c r="A9" s="25"/>
      <c r="B9" s="26"/>
      <c r="C9" s="25"/>
      <c r="D9" s="27"/>
      <c r="E9" s="25" t="str">
        <f t="shared" si="2"/>
        <v/>
      </c>
      <c r="F9" s="41"/>
      <c r="G9" s="29"/>
      <c r="H9" s="387"/>
      <c r="I9" s="387"/>
      <c r="J9" s="387"/>
      <c r="K9" s="387"/>
      <c r="L9" s="387"/>
      <c r="M9" s="387"/>
      <c r="N9" s="387">
        <f t="shared" si="3"/>
        <v>0</v>
      </c>
      <c r="O9" s="387"/>
      <c r="P9" s="31"/>
      <c r="Q9" s="394"/>
      <c r="R9" s="29"/>
      <c r="S9" s="29" t="str">
        <f t="shared" si="0"/>
        <v/>
      </c>
      <c r="T9" s="29" t="str">
        <f t="shared" si="1"/>
        <v/>
      </c>
      <c r="U9" s="41"/>
      <c r="V9" s="383"/>
      <c r="W9" s="383"/>
      <c r="X9" s="41"/>
    </row>
    <row r="10" ht="15" customHeight="1" spans="1:24">
      <c r="A10" s="25"/>
      <c r="B10" s="26"/>
      <c r="C10" s="25"/>
      <c r="D10" s="27"/>
      <c r="E10" s="25" t="str">
        <f t="shared" si="2"/>
        <v/>
      </c>
      <c r="F10" s="41"/>
      <c r="G10" s="29"/>
      <c r="H10" s="387"/>
      <c r="I10" s="387"/>
      <c r="J10" s="387"/>
      <c r="K10" s="387"/>
      <c r="L10" s="387"/>
      <c r="M10" s="387"/>
      <c r="N10" s="387">
        <f t="shared" si="3"/>
        <v>0</v>
      </c>
      <c r="O10" s="387"/>
      <c r="P10" s="31"/>
      <c r="Q10" s="394"/>
      <c r="R10" s="29"/>
      <c r="S10" s="29" t="str">
        <f t="shared" si="0"/>
        <v/>
      </c>
      <c r="T10" s="29" t="str">
        <f t="shared" si="1"/>
        <v/>
      </c>
      <c r="U10" s="41"/>
      <c r="V10" s="41"/>
      <c r="W10" s="41"/>
      <c r="X10" s="41"/>
    </row>
    <row r="11" ht="15" customHeight="1" spans="1:24">
      <c r="A11" s="25"/>
      <c r="B11" s="26"/>
      <c r="C11" s="25"/>
      <c r="D11" s="27"/>
      <c r="E11" s="25" t="str">
        <f t="shared" si="2"/>
        <v/>
      </c>
      <c r="F11" s="41"/>
      <c r="G11" s="29"/>
      <c r="H11" s="387"/>
      <c r="I11" s="387"/>
      <c r="J11" s="387"/>
      <c r="K11" s="387"/>
      <c r="L11" s="387"/>
      <c r="M11" s="387"/>
      <c r="N11" s="387">
        <f t="shared" si="3"/>
        <v>0</v>
      </c>
      <c r="O11" s="387"/>
      <c r="P11" s="31"/>
      <c r="Q11" s="394"/>
      <c r="R11" s="29"/>
      <c r="S11" s="29" t="str">
        <f t="shared" si="0"/>
        <v/>
      </c>
      <c r="T11" s="29" t="str">
        <f t="shared" si="1"/>
        <v/>
      </c>
      <c r="U11" s="41"/>
      <c r="V11" s="41"/>
      <c r="W11" s="41"/>
      <c r="X11" s="41"/>
    </row>
    <row r="12" ht="15" customHeight="1" spans="1:24">
      <c r="A12" s="25"/>
      <c r="B12" s="26"/>
      <c r="C12" s="25"/>
      <c r="D12" s="27"/>
      <c r="E12" s="25" t="str">
        <f t="shared" si="2"/>
        <v/>
      </c>
      <c r="F12" s="41"/>
      <c r="G12" s="29"/>
      <c r="H12" s="387"/>
      <c r="I12" s="387"/>
      <c r="J12" s="387"/>
      <c r="K12" s="387"/>
      <c r="L12" s="387"/>
      <c r="M12" s="387"/>
      <c r="N12" s="387">
        <f t="shared" si="3"/>
        <v>0</v>
      </c>
      <c r="O12" s="387"/>
      <c r="P12" s="31"/>
      <c r="Q12" s="394"/>
      <c r="R12" s="29"/>
      <c r="S12" s="29" t="str">
        <f t="shared" si="0"/>
        <v/>
      </c>
      <c r="T12" s="29" t="str">
        <f t="shared" si="1"/>
        <v/>
      </c>
      <c r="U12" s="41"/>
      <c r="V12" s="41"/>
      <c r="W12" s="41"/>
      <c r="X12" s="41"/>
    </row>
    <row r="13" ht="15" customHeight="1" spans="1:24">
      <c r="A13" s="25"/>
      <c r="B13" s="26"/>
      <c r="C13" s="25"/>
      <c r="D13" s="27"/>
      <c r="E13" s="25" t="str">
        <f t="shared" si="2"/>
        <v/>
      </c>
      <c r="F13" s="41"/>
      <c r="G13" s="29"/>
      <c r="H13" s="387"/>
      <c r="I13" s="387"/>
      <c r="J13" s="387"/>
      <c r="K13" s="387"/>
      <c r="L13" s="387"/>
      <c r="M13" s="387"/>
      <c r="N13" s="387">
        <f t="shared" si="3"/>
        <v>0</v>
      </c>
      <c r="O13" s="387"/>
      <c r="P13" s="31"/>
      <c r="Q13" s="394"/>
      <c r="R13" s="29"/>
      <c r="S13" s="29" t="str">
        <f t="shared" si="0"/>
        <v/>
      </c>
      <c r="T13" s="29" t="str">
        <f t="shared" si="1"/>
        <v/>
      </c>
      <c r="U13" s="41"/>
      <c r="V13" s="41"/>
      <c r="W13" s="41"/>
      <c r="X13" s="41"/>
    </row>
    <row r="14" ht="15" customHeight="1" spans="1:24">
      <c r="A14" s="25"/>
      <c r="B14" s="26"/>
      <c r="C14" s="25"/>
      <c r="D14" s="27"/>
      <c r="E14" s="25" t="str">
        <f t="shared" si="2"/>
        <v/>
      </c>
      <c r="F14" s="41"/>
      <c r="G14" s="29"/>
      <c r="H14" s="387"/>
      <c r="I14" s="387"/>
      <c r="J14" s="387"/>
      <c r="K14" s="387"/>
      <c r="L14" s="387"/>
      <c r="M14" s="387"/>
      <c r="N14" s="387">
        <f t="shared" si="3"/>
        <v>0</v>
      </c>
      <c r="O14" s="387"/>
      <c r="P14" s="31"/>
      <c r="Q14" s="394"/>
      <c r="R14" s="29"/>
      <c r="S14" s="29" t="str">
        <f t="shared" si="0"/>
        <v/>
      </c>
      <c r="T14" s="29" t="str">
        <f t="shared" si="1"/>
        <v/>
      </c>
      <c r="U14" s="41"/>
      <c r="V14" s="41"/>
      <c r="W14" s="41"/>
      <c r="X14" s="41"/>
    </row>
    <row r="15" ht="15" customHeight="1" spans="1:24">
      <c r="A15" s="25"/>
      <c r="B15" s="26"/>
      <c r="C15" s="25"/>
      <c r="D15" s="27"/>
      <c r="E15" s="25" t="str">
        <f t="shared" si="2"/>
        <v/>
      </c>
      <c r="F15" s="41"/>
      <c r="G15" s="29"/>
      <c r="H15" s="387"/>
      <c r="I15" s="387"/>
      <c r="J15" s="387"/>
      <c r="K15" s="387"/>
      <c r="L15" s="387"/>
      <c r="M15" s="387"/>
      <c r="N15" s="387">
        <f t="shared" si="3"/>
        <v>0</v>
      </c>
      <c r="O15" s="387"/>
      <c r="P15" s="31"/>
      <c r="Q15" s="394"/>
      <c r="R15" s="29"/>
      <c r="S15" s="29" t="str">
        <f t="shared" si="0"/>
        <v/>
      </c>
      <c r="T15" s="29" t="str">
        <f t="shared" si="1"/>
        <v/>
      </c>
      <c r="U15" s="41"/>
      <c r="V15" s="41"/>
      <c r="W15" s="41"/>
      <c r="X15" s="41"/>
    </row>
    <row r="16" ht="15" customHeight="1" spans="1:24">
      <c r="A16" s="25"/>
      <c r="B16" s="26"/>
      <c r="C16" s="25"/>
      <c r="D16" s="27"/>
      <c r="E16" s="25" t="str">
        <f t="shared" si="2"/>
        <v/>
      </c>
      <c r="F16" s="41"/>
      <c r="G16" s="29"/>
      <c r="H16" s="387"/>
      <c r="I16" s="387"/>
      <c r="J16" s="387"/>
      <c r="K16" s="387"/>
      <c r="L16" s="387"/>
      <c r="M16" s="387"/>
      <c r="N16" s="387">
        <f t="shared" si="3"/>
        <v>0</v>
      </c>
      <c r="O16" s="387"/>
      <c r="P16" s="31"/>
      <c r="Q16" s="394"/>
      <c r="R16" s="29"/>
      <c r="S16" s="29" t="str">
        <f t="shared" si="0"/>
        <v/>
      </c>
      <c r="T16" s="29" t="str">
        <f t="shared" si="1"/>
        <v/>
      </c>
      <c r="U16" s="41"/>
      <c r="V16" s="41"/>
      <c r="W16" s="41"/>
      <c r="X16" s="41"/>
    </row>
    <row r="17" ht="15" customHeight="1" spans="1:24">
      <c r="A17" s="25"/>
      <c r="B17" s="26"/>
      <c r="C17" s="25"/>
      <c r="D17" s="27"/>
      <c r="E17" s="25" t="str">
        <f t="shared" si="2"/>
        <v/>
      </c>
      <c r="F17" s="41"/>
      <c r="G17" s="29"/>
      <c r="H17" s="387"/>
      <c r="I17" s="387"/>
      <c r="J17" s="387"/>
      <c r="K17" s="387"/>
      <c r="L17" s="387"/>
      <c r="M17" s="387"/>
      <c r="N17" s="387">
        <f t="shared" si="3"/>
        <v>0</v>
      </c>
      <c r="O17" s="387"/>
      <c r="P17" s="31"/>
      <c r="Q17" s="394"/>
      <c r="R17" s="29"/>
      <c r="S17" s="29" t="str">
        <f t="shared" si="0"/>
        <v/>
      </c>
      <c r="T17" s="29" t="str">
        <f t="shared" si="1"/>
        <v/>
      </c>
      <c r="U17" s="41"/>
      <c r="V17" s="41"/>
      <c r="W17" s="41"/>
      <c r="X17" s="41"/>
    </row>
    <row r="18" ht="15" customHeight="1" spans="1:24">
      <c r="A18" s="25"/>
      <c r="B18" s="26"/>
      <c r="C18" s="25"/>
      <c r="D18" s="27"/>
      <c r="E18" s="25" t="str">
        <f t="shared" si="2"/>
        <v/>
      </c>
      <c r="F18" s="41"/>
      <c r="G18" s="29"/>
      <c r="H18" s="387"/>
      <c r="I18" s="387"/>
      <c r="J18" s="387"/>
      <c r="K18" s="387"/>
      <c r="L18" s="387"/>
      <c r="M18" s="387"/>
      <c r="N18" s="387">
        <f t="shared" si="3"/>
        <v>0</v>
      </c>
      <c r="O18" s="387"/>
      <c r="P18" s="31"/>
      <c r="Q18" s="394"/>
      <c r="R18" s="29"/>
      <c r="S18" s="29" t="str">
        <f t="shared" si="0"/>
        <v/>
      </c>
      <c r="T18" s="29" t="str">
        <f t="shared" si="1"/>
        <v/>
      </c>
      <c r="U18" s="41"/>
      <c r="V18" s="41"/>
      <c r="W18" s="41"/>
      <c r="X18" s="41"/>
    </row>
    <row r="19" ht="15" customHeight="1" spans="1:24">
      <c r="A19" s="25"/>
      <c r="B19" s="26"/>
      <c r="C19" s="25"/>
      <c r="D19" s="27"/>
      <c r="E19" s="25" t="str">
        <f t="shared" si="2"/>
        <v/>
      </c>
      <c r="F19" s="41"/>
      <c r="G19" s="29"/>
      <c r="H19" s="387"/>
      <c r="I19" s="387"/>
      <c r="J19" s="387"/>
      <c r="K19" s="387"/>
      <c r="L19" s="387"/>
      <c r="M19" s="387"/>
      <c r="N19" s="387">
        <f t="shared" si="3"/>
        <v>0</v>
      </c>
      <c r="O19" s="387"/>
      <c r="P19" s="31"/>
      <c r="Q19" s="394"/>
      <c r="R19" s="29"/>
      <c r="S19" s="29" t="str">
        <f t="shared" si="0"/>
        <v/>
      </c>
      <c r="T19" s="29" t="str">
        <f t="shared" si="1"/>
        <v/>
      </c>
      <c r="U19" s="41"/>
      <c r="V19" s="41"/>
      <c r="W19" s="41"/>
      <c r="X19" s="41"/>
    </row>
    <row r="20" ht="15" customHeight="1" spans="1:24">
      <c r="A20" s="25"/>
      <c r="B20" s="26"/>
      <c r="C20" s="25"/>
      <c r="D20" s="27"/>
      <c r="E20" s="25" t="str">
        <f t="shared" si="2"/>
        <v/>
      </c>
      <c r="F20" s="41"/>
      <c r="G20" s="29"/>
      <c r="H20" s="387"/>
      <c r="I20" s="387"/>
      <c r="J20" s="387"/>
      <c r="K20" s="387"/>
      <c r="L20" s="387"/>
      <c r="M20" s="387"/>
      <c r="N20" s="387">
        <f t="shared" si="3"/>
        <v>0</v>
      </c>
      <c r="O20" s="387"/>
      <c r="P20" s="31"/>
      <c r="Q20" s="394"/>
      <c r="R20" s="29"/>
      <c r="S20" s="29" t="str">
        <f t="shared" si="0"/>
        <v/>
      </c>
      <c r="T20" s="29" t="str">
        <f t="shared" si="1"/>
        <v/>
      </c>
      <c r="U20" s="41"/>
      <c r="V20" s="41"/>
      <c r="W20" s="41"/>
      <c r="X20" s="41"/>
    </row>
    <row r="21" ht="15" customHeight="1" spans="1:24">
      <c r="A21" s="25"/>
      <c r="B21" s="26"/>
      <c r="C21" s="25"/>
      <c r="D21" s="27"/>
      <c r="E21" s="25" t="str">
        <f t="shared" si="2"/>
        <v/>
      </c>
      <c r="F21" s="41"/>
      <c r="G21" s="29"/>
      <c r="H21" s="387"/>
      <c r="I21" s="387"/>
      <c r="J21" s="387"/>
      <c r="K21" s="387"/>
      <c r="L21" s="387"/>
      <c r="M21" s="387"/>
      <c r="N21" s="387">
        <f t="shared" si="3"/>
        <v>0</v>
      </c>
      <c r="O21" s="387"/>
      <c r="P21" s="31"/>
      <c r="Q21" s="394"/>
      <c r="R21" s="29"/>
      <c r="S21" s="29" t="str">
        <f t="shared" si="0"/>
        <v/>
      </c>
      <c r="T21" s="29" t="str">
        <f t="shared" si="1"/>
        <v/>
      </c>
      <c r="U21" s="41"/>
      <c r="V21" s="41"/>
      <c r="W21" s="41"/>
      <c r="X21" s="41"/>
    </row>
    <row r="22" ht="15" customHeight="1" spans="1:24">
      <c r="A22" s="25"/>
      <c r="B22" s="26"/>
      <c r="C22" s="25"/>
      <c r="D22" s="27"/>
      <c r="E22" s="25" t="str">
        <f t="shared" si="2"/>
        <v/>
      </c>
      <c r="F22" s="41"/>
      <c r="G22" s="29"/>
      <c r="H22" s="387"/>
      <c r="I22" s="387"/>
      <c r="J22" s="387"/>
      <c r="K22" s="387"/>
      <c r="L22" s="387"/>
      <c r="M22" s="387"/>
      <c r="N22" s="387">
        <f t="shared" si="3"/>
        <v>0</v>
      </c>
      <c r="O22" s="387"/>
      <c r="P22" s="31"/>
      <c r="Q22" s="394"/>
      <c r="R22" s="29"/>
      <c r="S22" s="29" t="str">
        <f t="shared" si="0"/>
        <v/>
      </c>
      <c r="T22" s="29" t="str">
        <f t="shared" si="1"/>
        <v/>
      </c>
      <c r="U22" s="41"/>
      <c r="V22" s="41"/>
      <c r="W22" s="41"/>
      <c r="X22" s="41"/>
    </row>
    <row r="23" ht="15" customHeight="1" spans="1:24">
      <c r="A23" s="25"/>
      <c r="B23" s="26"/>
      <c r="C23" s="25"/>
      <c r="D23" s="27"/>
      <c r="E23" s="25" t="str">
        <f t="shared" si="2"/>
        <v/>
      </c>
      <c r="F23" s="41"/>
      <c r="G23" s="29"/>
      <c r="H23" s="387"/>
      <c r="I23" s="387"/>
      <c r="J23" s="387"/>
      <c r="K23" s="387"/>
      <c r="L23" s="387"/>
      <c r="M23" s="387"/>
      <c r="N23" s="387">
        <f t="shared" si="3"/>
        <v>0</v>
      </c>
      <c r="O23" s="387"/>
      <c r="P23" s="31"/>
      <c r="Q23" s="394"/>
      <c r="R23" s="29"/>
      <c r="S23" s="29" t="str">
        <f t="shared" si="0"/>
        <v/>
      </c>
      <c r="T23" s="29" t="str">
        <f t="shared" si="1"/>
        <v/>
      </c>
      <c r="U23" s="41"/>
      <c r="V23" s="41"/>
      <c r="W23" s="41"/>
      <c r="X23" s="41"/>
    </row>
    <row r="24" ht="15" customHeight="1" spans="1:24">
      <c r="A24" s="25"/>
      <c r="B24" s="26"/>
      <c r="C24" s="25"/>
      <c r="D24" s="27"/>
      <c r="E24" s="25" t="str">
        <f t="shared" si="2"/>
        <v/>
      </c>
      <c r="F24" s="41"/>
      <c r="G24" s="29"/>
      <c r="H24" s="387"/>
      <c r="I24" s="387"/>
      <c r="J24" s="387"/>
      <c r="K24" s="387"/>
      <c r="L24" s="387"/>
      <c r="M24" s="387"/>
      <c r="N24" s="387">
        <f t="shared" si="3"/>
        <v>0</v>
      </c>
      <c r="O24" s="387"/>
      <c r="P24" s="31"/>
      <c r="Q24" s="394"/>
      <c r="R24" s="29"/>
      <c r="S24" s="29" t="str">
        <f t="shared" si="0"/>
        <v/>
      </c>
      <c r="T24" s="29" t="str">
        <f t="shared" si="1"/>
        <v/>
      </c>
      <c r="U24" s="41"/>
      <c r="V24" s="41"/>
      <c r="W24" s="41"/>
      <c r="X24" s="41"/>
    </row>
    <row r="25" ht="15" customHeight="1" spans="1:24">
      <c r="A25" s="25"/>
      <c r="B25" s="26"/>
      <c r="C25" s="25"/>
      <c r="D25" s="27"/>
      <c r="E25" s="25" t="str">
        <f t="shared" si="2"/>
        <v/>
      </c>
      <c r="F25" s="41"/>
      <c r="G25" s="29"/>
      <c r="H25" s="387"/>
      <c r="I25" s="387"/>
      <c r="J25" s="387"/>
      <c r="K25" s="387"/>
      <c r="L25" s="387"/>
      <c r="M25" s="387"/>
      <c r="N25" s="387">
        <f t="shared" si="3"/>
        <v>0</v>
      </c>
      <c r="O25" s="387"/>
      <c r="P25" s="31"/>
      <c r="Q25" s="394"/>
      <c r="R25" s="29"/>
      <c r="S25" s="29" t="str">
        <f t="shared" si="0"/>
        <v/>
      </c>
      <c r="T25" s="29" t="str">
        <f t="shared" si="1"/>
        <v/>
      </c>
      <c r="U25" s="41"/>
      <c r="V25" s="41"/>
      <c r="W25" s="41"/>
      <c r="X25" s="41"/>
    </row>
    <row r="26" ht="15" customHeight="1" spans="1:24">
      <c r="A26" s="25"/>
      <c r="B26" s="26"/>
      <c r="C26" s="25"/>
      <c r="D26" s="27"/>
      <c r="E26" s="25" t="str">
        <f t="shared" si="2"/>
        <v/>
      </c>
      <c r="F26" s="41"/>
      <c r="G26" s="29"/>
      <c r="H26" s="387"/>
      <c r="I26" s="387"/>
      <c r="J26" s="387"/>
      <c r="K26" s="387"/>
      <c r="L26" s="387"/>
      <c r="M26" s="387"/>
      <c r="N26" s="387">
        <f t="shared" si="3"/>
        <v>0</v>
      </c>
      <c r="O26" s="387"/>
      <c r="P26" s="31"/>
      <c r="Q26" s="394"/>
      <c r="R26" s="29"/>
      <c r="S26" s="29" t="str">
        <f t="shared" si="0"/>
        <v/>
      </c>
      <c r="T26" s="29" t="str">
        <f t="shared" si="1"/>
        <v/>
      </c>
      <c r="U26" s="41"/>
      <c r="V26" s="41"/>
      <c r="W26" s="41"/>
      <c r="X26" s="41"/>
    </row>
    <row r="27" ht="15" customHeight="1" spans="1:24">
      <c r="A27" s="25"/>
      <c r="B27" s="26"/>
      <c r="C27" s="25"/>
      <c r="D27" s="27"/>
      <c r="E27" s="25" t="str">
        <f t="shared" si="2"/>
        <v/>
      </c>
      <c r="F27" s="41"/>
      <c r="G27" s="29"/>
      <c r="H27" s="387"/>
      <c r="I27" s="387"/>
      <c r="J27" s="387"/>
      <c r="K27" s="387"/>
      <c r="L27" s="387"/>
      <c r="M27" s="387"/>
      <c r="N27" s="387">
        <f t="shared" si="3"/>
        <v>0</v>
      </c>
      <c r="O27" s="387"/>
      <c r="P27" s="31"/>
      <c r="Q27" s="394"/>
      <c r="R27" s="29"/>
      <c r="S27" s="29" t="str">
        <f t="shared" si="0"/>
        <v/>
      </c>
      <c r="T27" s="29" t="str">
        <f t="shared" si="1"/>
        <v/>
      </c>
      <c r="U27" s="41"/>
      <c r="V27" s="41"/>
      <c r="W27" s="41"/>
      <c r="X27" s="41"/>
    </row>
    <row r="28" s="14" customFormat="1" ht="15" customHeight="1" spans="1:24">
      <c r="A28" s="94" t="s">
        <v>402</v>
      </c>
      <c r="B28" s="95"/>
      <c r="C28" s="22"/>
      <c r="D28" s="34"/>
      <c r="E28" s="42"/>
      <c r="F28" s="42"/>
      <c r="G28" s="37">
        <f>SUM(G7:G27)</f>
        <v>0</v>
      </c>
      <c r="H28" s="387">
        <f>SUM(H7:H27)</f>
        <v>0</v>
      </c>
      <c r="I28" s="387">
        <f t="shared" ref="I28:M28" si="4">SUM(I7:I27)</f>
        <v>0</v>
      </c>
      <c r="J28" s="387">
        <f t="shared" si="4"/>
        <v>0</v>
      </c>
      <c r="K28" s="387">
        <f t="shared" si="4"/>
        <v>0</v>
      </c>
      <c r="L28" s="387">
        <f t="shared" si="4"/>
        <v>0</v>
      </c>
      <c r="M28" s="387">
        <f t="shared" si="4"/>
        <v>0</v>
      </c>
      <c r="N28" s="387">
        <f t="shared" si="3"/>
        <v>0</v>
      </c>
      <c r="O28" s="387"/>
      <c r="P28" s="36">
        <f>SUM(P7:P27)</f>
        <v>0</v>
      </c>
      <c r="Q28" s="394"/>
      <c r="R28" s="37">
        <f>SUM(R7:R27)</f>
        <v>0</v>
      </c>
      <c r="S28" s="37" t="str">
        <f t="shared" si="0"/>
        <v/>
      </c>
      <c r="T28" s="37" t="str">
        <f t="shared" si="1"/>
        <v/>
      </c>
      <c r="U28" s="42"/>
      <c r="V28" s="42"/>
      <c r="W28" s="42"/>
      <c r="X28" s="42"/>
    </row>
    <row r="29" ht="15" customHeight="1" spans="1:24">
      <c r="A29" s="96" t="s">
        <v>403</v>
      </c>
      <c r="B29" s="97"/>
      <c r="C29" s="25"/>
      <c r="D29" s="27"/>
      <c r="E29" s="41"/>
      <c r="F29" s="41"/>
      <c r="G29" s="29">
        <v>0</v>
      </c>
      <c r="H29" s="387"/>
      <c r="I29" s="387"/>
      <c r="J29" s="387"/>
      <c r="K29" s="387"/>
      <c r="L29" s="387"/>
      <c r="M29" s="387"/>
      <c r="N29" s="387">
        <f t="shared" si="3"/>
        <v>0</v>
      </c>
      <c r="O29" s="387">
        <f>SUM(O7:O27)</f>
        <v>0</v>
      </c>
      <c r="P29" s="31">
        <v>0</v>
      </c>
      <c r="Q29" s="394"/>
      <c r="R29" s="29"/>
      <c r="S29" s="29" t="str">
        <f t="shared" si="0"/>
        <v/>
      </c>
      <c r="T29" s="29" t="str">
        <f t="shared" si="1"/>
        <v/>
      </c>
      <c r="U29" s="41"/>
      <c r="V29" s="41"/>
      <c r="W29" s="41"/>
      <c r="X29" s="41"/>
    </row>
    <row r="30" customFormat="1" ht="15" customHeight="1" spans="1:24">
      <c r="A30" s="96" t="s">
        <v>404</v>
      </c>
      <c r="B30" s="97"/>
      <c r="C30" s="25"/>
      <c r="D30" s="27"/>
      <c r="E30" s="41"/>
      <c r="F30" s="41"/>
      <c r="G30" s="29"/>
      <c r="H30" s="387"/>
      <c r="I30" s="387"/>
      <c r="J30" s="387"/>
      <c r="K30" s="387"/>
      <c r="L30" s="387"/>
      <c r="M30" s="387"/>
      <c r="N30" s="387"/>
      <c r="O30" s="387"/>
      <c r="P30" s="31"/>
      <c r="Q30" s="394"/>
      <c r="R30" s="29">
        <f>SUM(Q7:Q27)</f>
        <v>0</v>
      </c>
      <c r="S30" s="29" t="str">
        <f t="shared" si="0"/>
        <v/>
      </c>
      <c r="T30" s="29" t="str">
        <f t="shared" si="1"/>
        <v/>
      </c>
      <c r="U30" s="41"/>
      <c r="V30" s="298"/>
      <c r="W30" s="298"/>
      <c r="X30" s="298"/>
    </row>
    <row r="31" s="14" customFormat="1" ht="15" customHeight="1" spans="1:24">
      <c r="A31" s="94" t="s">
        <v>405</v>
      </c>
      <c r="B31" s="95"/>
      <c r="C31" s="42"/>
      <c r="D31" s="89"/>
      <c r="E31" s="42"/>
      <c r="F31" s="42"/>
      <c r="G31" s="37">
        <f>G28-G29</f>
        <v>0</v>
      </c>
      <c r="H31" s="387">
        <f>H28-H29</f>
        <v>0</v>
      </c>
      <c r="I31" s="387">
        <f t="shared" ref="I31:N31" si="5">I28-I29</f>
        <v>0</v>
      </c>
      <c r="J31" s="387">
        <f t="shared" si="5"/>
        <v>0</v>
      </c>
      <c r="K31" s="387">
        <f t="shared" si="5"/>
        <v>0</v>
      </c>
      <c r="L31" s="387">
        <f t="shared" si="5"/>
        <v>0</v>
      </c>
      <c r="M31" s="387">
        <f t="shared" si="5"/>
        <v>0</v>
      </c>
      <c r="N31" s="387">
        <f t="shared" si="5"/>
        <v>0</v>
      </c>
      <c r="O31" s="387"/>
      <c r="P31" s="36">
        <f>P28-P29</f>
        <v>0</v>
      </c>
      <c r="Q31" s="394"/>
      <c r="R31" s="37">
        <f>R28-R30</f>
        <v>0</v>
      </c>
      <c r="S31" s="37" t="str">
        <f t="shared" si="0"/>
        <v/>
      </c>
      <c r="T31" s="37" t="str">
        <f t="shared" si="1"/>
        <v/>
      </c>
      <c r="U31" s="42"/>
      <c r="V31" s="42"/>
      <c r="W31" s="42"/>
      <c r="X31" s="42"/>
    </row>
  </sheetData>
  <mergeCells count="7">
    <mergeCell ref="A2:U2"/>
    <mergeCell ref="A3:U3"/>
    <mergeCell ref="A28:B28"/>
    <mergeCell ref="A29:B29"/>
    <mergeCell ref="A30:B30"/>
    <mergeCell ref="A31:B31"/>
    <mergeCell ref="V4:X5"/>
  </mergeCells>
  <hyperlinks>
    <hyperlink ref="A1" location="索引目录!D14" display="返回索引页"/>
    <hyperlink ref="B1" location="流动资产汇总表!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theme="9" tint="0.399914548173467"/>
  </sheetPr>
  <dimension ref="A1:K36"/>
  <sheetViews>
    <sheetView view="pageBreakPreview" zoomScale="80" zoomScaleNormal="90" workbookViewId="0">
      <pane xSplit="7" ySplit="8" topLeftCell="H9" activePane="bottomRight" state="frozen"/>
      <selection/>
      <selection pane="topRight"/>
      <selection pane="bottomLeft"/>
      <selection pane="bottomRight" activeCell="B22" sqref="B22"/>
    </sheetView>
  </sheetViews>
  <sheetFormatPr defaultColWidth="9" defaultRowHeight="15.75" customHeight="1"/>
  <cols>
    <col min="1" max="1" width="7.625" style="15" customWidth="1"/>
    <col min="2" max="2" width="28.25"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6" t="s">
        <v>314</v>
      </c>
      <c r="C1" s="18"/>
      <c r="D1" s="18"/>
      <c r="E1" s="18"/>
      <c r="F1" s="18"/>
      <c r="G1" s="18"/>
    </row>
    <row r="2" s="12" customFormat="1" ht="30" customHeight="1" spans="1:7">
      <c r="A2" s="19" t="s">
        <v>430</v>
      </c>
      <c r="B2" s="19"/>
      <c r="C2" s="19"/>
      <c r="D2" s="19"/>
      <c r="E2" s="19"/>
      <c r="F2" s="19"/>
      <c r="G2" s="19"/>
    </row>
    <row r="3" ht="15" customHeight="1" spans="1:7">
      <c r="A3" s="20" t="str">
        <f>CONCATENATE(封面!D9,封面!F9,封面!G9,封面!H9,封面!I9,封面!J9,封面!K9)</f>
        <v>评估基准日：2025年1月31日</v>
      </c>
      <c r="B3" s="20"/>
      <c r="C3" s="20"/>
      <c r="D3" s="20"/>
      <c r="E3" s="38"/>
      <c r="F3" s="38"/>
      <c r="G3" s="38"/>
    </row>
    <row r="4" ht="15" customHeight="1" spans="1:11">
      <c r="A4" s="20"/>
      <c r="B4" s="20"/>
      <c r="C4" s="20"/>
      <c r="D4" s="20"/>
      <c r="E4" s="38"/>
      <c r="F4" s="38"/>
      <c r="G4" s="39" t="s">
        <v>431</v>
      </c>
      <c r="K4" s="39"/>
    </row>
    <row r="5" ht="15" customHeight="1" spans="1:7">
      <c r="A5" s="21" t="str">
        <f>封面!D7&amp;封面!F7</f>
        <v>产权持有单位：北京巴布科克·威尔科克斯有限公司</v>
      </c>
      <c r="G5" s="39" t="s">
        <v>327</v>
      </c>
    </row>
    <row r="6" s="13" customFormat="1" ht="15" customHeight="1" spans="1:7">
      <c r="A6" s="66" t="s">
        <v>275</v>
      </c>
      <c r="B6" s="66" t="s">
        <v>276</v>
      </c>
      <c r="C6" s="67" t="s">
        <v>277</v>
      </c>
      <c r="D6" s="66" t="s">
        <v>278</v>
      </c>
      <c r="E6" s="66" t="s">
        <v>279</v>
      </c>
      <c r="F6" s="66" t="s">
        <v>432</v>
      </c>
      <c r="G6" s="66" t="s">
        <v>356</v>
      </c>
    </row>
    <row r="7" ht="15" hidden="1" customHeight="1" outlineLevel="1" spans="1:7">
      <c r="A7" s="69" t="s">
        <v>433</v>
      </c>
      <c r="B7" s="82" t="s">
        <v>298</v>
      </c>
      <c r="C7" s="28">
        <f>其他应收款!G28</f>
        <v>0</v>
      </c>
      <c r="D7" s="29">
        <f>其他应收款!P28</f>
        <v>0</v>
      </c>
      <c r="E7" s="29">
        <f>其他应收款!R28</f>
        <v>0</v>
      </c>
      <c r="F7" s="70" t="str">
        <f>IF(OR(AND(D7=0,E7=0),E7=0),"",E7-D7)</f>
        <v/>
      </c>
      <c r="G7" s="70" t="str">
        <f>IF(ISERROR(F7/D7),"",F7/ABS(D7)*100)</f>
        <v/>
      </c>
    </row>
    <row r="8" ht="15" hidden="1" customHeight="1" outlineLevel="1" spans="1:7">
      <c r="A8" s="69"/>
      <c r="B8" s="82" t="s">
        <v>311</v>
      </c>
      <c r="C8" s="28">
        <f>其他应收款!G29</f>
        <v>0</v>
      </c>
      <c r="D8" s="29">
        <f>其他应收款!P29</f>
        <v>0</v>
      </c>
      <c r="E8" s="29">
        <f>其他应收款!R30</f>
        <v>0</v>
      </c>
      <c r="F8" s="29" t="str">
        <f t="shared" ref="F8:F34" si="0">IF(OR(AND(D8=0,E8=0),E8=0),"",E8-D8)</f>
        <v/>
      </c>
      <c r="G8" s="29" t="str">
        <f t="shared" ref="G8:G34" si="1">IF(ISERROR(F8/D8),"",F8/ABS(D8)*100)</f>
        <v/>
      </c>
    </row>
    <row r="9" ht="15" customHeight="1" collapsed="1" spans="1:7">
      <c r="A9" s="69" t="s">
        <v>433</v>
      </c>
      <c r="B9" s="82" t="s">
        <v>299</v>
      </c>
      <c r="C9" s="28">
        <f>C7-C8</f>
        <v>0</v>
      </c>
      <c r="D9" s="29">
        <f>D7-D8</f>
        <v>0</v>
      </c>
      <c r="E9" s="29">
        <f>E7-E8</f>
        <v>0</v>
      </c>
      <c r="F9" s="29" t="str">
        <f t="shared" si="0"/>
        <v/>
      </c>
      <c r="G9" s="29" t="str">
        <f t="shared" si="1"/>
        <v/>
      </c>
    </row>
    <row r="10" ht="15" hidden="1" customHeight="1" outlineLevel="1" spans="1:7">
      <c r="A10" s="69" t="s">
        <v>434</v>
      </c>
      <c r="B10" s="82" t="s">
        <v>435</v>
      </c>
      <c r="C10" s="28">
        <f>'其他应收-利息'!G28</f>
        <v>0</v>
      </c>
      <c r="D10" s="29">
        <f>'其他应收-利息'!H28</f>
        <v>0</v>
      </c>
      <c r="E10" s="29">
        <f>'其他应收-利息'!I28</f>
        <v>0</v>
      </c>
      <c r="F10" s="29" t="str">
        <f t="shared" si="0"/>
        <v/>
      </c>
      <c r="G10" s="29" t="str">
        <f t="shared" si="1"/>
        <v/>
      </c>
    </row>
    <row r="11" ht="15" hidden="1" customHeight="1" outlineLevel="1" spans="1:7">
      <c r="A11" s="69"/>
      <c r="B11" s="82" t="s">
        <v>311</v>
      </c>
      <c r="C11" s="28">
        <f>'其他应收-利息'!G29</f>
        <v>0</v>
      </c>
      <c r="D11" s="29">
        <f>'其他应收-利息'!H29</f>
        <v>0</v>
      </c>
      <c r="E11" s="29">
        <f>'其他应收-利息'!I30</f>
        <v>0</v>
      </c>
      <c r="F11" s="29" t="str">
        <f t="shared" si="0"/>
        <v/>
      </c>
      <c r="G11" s="29" t="str">
        <f t="shared" si="1"/>
        <v/>
      </c>
    </row>
    <row r="12" ht="15" customHeight="1" collapsed="1" spans="1:7">
      <c r="A12" s="69" t="s">
        <v>434</v>
      </c>
      <c r="B12" s="82" t="s">
        <v>436</v>
      </c>
      <c r="C12" s="28">
        <f>C10-C11</f>
        <v>0</v>
      </c>
      <c r="D12" s="29">
        <f>D10-D11</f>
        <v>0</v>
      </c>
      <c r="E12" s="29">
        <f>E10-E11</f>
        <v>0</v>
      </c>
      <c r="F12" s="29" t="str">
        <f t="shared" si="0"/>
        <v/>
      </c>
      <c r="G12" s="29" t="str">
        <f t="shared" si="1"/>
        <v/>
      </c>
    </row>
    <row r="13" ht="15" hidden="1" customHeight="1" outlineLevel="1" spans="1:7">
      <c r="A13" s="69" t="s">
        <v>437</v>
      </c>
      <c r="B13" s="82" t="s">
        <v>438</v>
      </c>
      <c r="C13" s="28">
        <f>'其他应收-股利'!E28</f>
        <v>0</v>
      </c>
      <c r="D13" s="29">
        <f>'其他应收-股利'!F28</f>
        <v>0</v>
      </c>
      <c r="E13" s="29">
        <f>'其他应收-股利'!G28</f>
        <v>0</v>
      </c>
      <c r="F13" s="29" t="str">
        <f t="shared" si="0"/>
        <v/>
      </c>
      <c r="G13" s="29" t="str">
        <f t="shared" si="1"/>
        <v/>
      </c>
    </row>
    <row r="14" ht="15" hidden="1" customHeight="1" outlineLevel="1" spans="1:7">
      <c r="A14" s="69"/>
      <c r="B14" s="82" t="s">
        <v>311</v>
      </c>
      <c r="C14" s="28">
        <f>'其他应收-股利'!E29</f>
        <v>0</v>
      </c>
      <c r="D14" s="29">
        <f>'其他应收-股利'!F29</f>
        <v>0</v>
      </c>
      <c r="E14" s="29">
        <f>'其他应收-股利'!G30</f>
        <v>0</v>
      </c>
      <c r="F14" s="29" t="str">
        <f t="shared" si="0"/>
        <v/>
      </c>
      <c r="G14" s="29" t="str">
        <f t="shared" si="1"/>
        <v/>
      </c>
    </row>
    <row r="15" ht="15" customHeight="1" collapsed="1" spans="1:7">
      <c r="A15" s="69" t="s">
        <v>437</v>
      </c>
      <c r="B15" s="82" t="s">
        <v>439</v>
      </c>
      <c r="C15" s="28">
        <f>C13-C14</f>
        <v>0</v>
      </c>
      <c r="D15" s="29">
        <f>D13-D14</f>
        <v>0</v>
      </c>
      <c r="E15" s="29">
        <f>E13-E14</f>
        <v>0</v>
      </c>
      <c r="F15" s="29" t="str">
        <f t="shared" si="0"/>
        <v/>
      </c>
      <c r="G15" s="29" t="str">
        <f t="shared" si="1"/>
        <v/>
      </c>
    </row>
    <row r="16" ht="15" hidden="1" customHeight="1" outlineLevel="1" spans="1:7">
      <c r="A16" s="69"/>
      <c r="B16" s="82"/>
      <c r="C16" s="28"/>
      <c r="D16" s="29"/>
      <c r="E16" s="29"/>
      <c r="F16" s="29" t="str">
        <f t="shared" si="0"/>
        <v/>
      </c>
      <c r="G16" s="29" t="str">
        <f t="shared" si="1"/>
        <v/>
      </c>
    </row>
    <row r="17" ht="15" hidden="1" customHeight="1" outlineLevel="1" spans="1:7">
      <c r="A17" s="69"/>
      <c r="B17" s="82"/>
      <c r="C17" s="28"/>
      <c r="D17" s="29"/>
      <c r="E17" s="29"/>
      <c r="F17" s="29" t="str">
        <f t="shared" si="0"/>
        <v/>
      </c>
      <c r="G17" s="29" t="str">
        <f t="shared" si="1"/>
        <v/>
      </c>
    </row>
    <row r="18" ht="15" customHeight="1" collapsed="1" spans="1:7">
      <c r="A18" s="69"/>
      <c r="B18" s="82"/>
      <c r="C18" s="28"/>
      <c r="D18" s="29"/>
      <c r="E18" s="29"/>
      <c r="F18" s="29" t="str">
        <f t="shared" si="0"/>
        <v/>
      </c>
      <c r="G18" s="29" t="str">
        <f t="shared" si="1"/>
        <v/>
      </c>
    </row>
    <row r="19" ht="15" customHeight="1" spans="1:7">
      <c r="A19" s="69"/>
      <c r="B19" s="82"/>
      <c r="C19" s="28"/>
      <c r="D19" s="29"/>
      <c r="E19" s="29"/>
      <c r="F19" s="29" t="str">
        <f t="shared" si="0"/>
        <v/>
      </c>
      <c r="G19" s="29" t="str">
        <f t="shared" si="1"/>
        <v/>
      </c>
    </row>
    <row r="20" ht="15" customHeight="1" spans="1:7">
      <c r="A20" s="69"/>
      <c r="B20" s="82"/>
      <c r="C20" s="28"/>
      <c r="D20" s="29"/>
      <c r="E20" s="29"/>
      <c r="F20" s="29" t="str">
        <f t="shared" si="0"/>
        <v/>
      </c>
      <c r="G20" s="29" t="str">
        <f t="shared" si="1"/>
        <v/>
      </c>
    </row>
    <row r="21" ht="15" customHeight="1" spans="1:7">
      <c r="A21" s="69"/>
      <c r="B21" s="82"/>
      <c r="C21" s="28"/>
      <c r="D21" s="29"/>
      <c r="E21" s="29"/>
      <c r="F21" s="29" t="str">
        <f t="shared" si="0"/>
        <v/>
      </c>
      <c r="G21" s="29" t="str">
        <f t="shared" si="1"/>
        <v/>
      </c>
    </row>
    <row r="22" ht="15" customHeight="1" spans="1:7">
      <c r="A22" s="69"/>
      <c r="B22" s="82"/>
      <c r="C22" s="28"/>
      <c r="D22" s="29"/>
      <c r="E22" s="29"/>
      <c r="F22" s="29" t="str">
        <f t="shared" si="0"/>
        <v/>
      </c>
      <c r="G22" s="29" t="str">
        <f t="shared" si="1"/>
        <v/>
      </c>
    </row>
    <row r="23" ht="15" customHeight="1" spans="1:7">
      <c r="A23" s="69"/>
      <c r="B23" s="82"/>
      <c r="C23" s="28"/>
      <c r="D23" s="29"/>
      <c r="E23" s="29"/>
      <c r="F23" s="29" t="str">
        <f t="shared" si="0"/>
        <v/>
      </c>
      <c r="G23" s="29" t="str">
        <f t="shared" si="1"/>
        <v/>
      </c>
    </row>
    <row r="24" ht="15" customHeight="1" spans="1:7">
      <c r="A24" s="69"/>
      <c r="B24" s="82"/>
      <c r="C24" s="28"/>
      <c r="D24" s="29"/>
      <c r="E24" s="29"/>
      <c r="F24" s="29" t="str">
        <f t="shared" si="0"/>
        <v/>
      </c>
      <c r="G24" s="29" t="str">
        <f t="shared" si="1"/>
        <v/>
      </c>
    </row>
    <row r="25" ht="15" customHeight="1" spans="1:7">
      <c r="A25" s="69"/>
      <c r="B25" s="82"/>
      <c r="C25" s="28"/>
      <c r="D25" s="29"/>
      <c r="E25" s="29"/>
      <c r="F25" s="29" t="str">
        <f t="shared" si="0"/>
        <v/>
      </c>
      <c r="G25" s="29" t="str">
        <f t="shared" si="1"/>
        <v/>
      </c>
    </row>
    <row r="26" ht="15" customHeight="1" spans="1:7">
      <c r="A26" s="69"/>
      <c r="B26" s="82"/>
      <c r="C26" s="28"/>
      <c r="D26" s="29"/>
      <c r="E26" s="29"/>
      <c r="F26" s="29" t="str">
        <f t="shared" si="0"/>
        <v/>
      </c>
      <c r="G26" s="29" t="str">
        <f t="shared" si="1"/>
        <v/>
      </c>
    </row>
    <row r="27" ht="15" customHeight="1" spans="1:7">
      <c r="A27" s="69"/>
      <c r="B27" s="83"/>
      <c r="C27" s="28"/>
      <c r="D27" s="29"/>
      <c r="E27" s="29"/>
      <c r="F27" s="29" t="str">
        <f t="shared" si="0"/>
        <v/>
      </c>
      <c r="G27" s="29" t="str">
        <f t="shared" si="1"/>
        <v/>
      </c>
    </row>
    <row r="28" ht="15" customHeight="1" spans="1:7">
      <c r="A28" s="69"/>
      <c r="B28" s="82"/>
      <c r="C28" s="28"/>
      <c r="D28" s="29"/>
      <c r="E28" s="29"/>
      <c r="F28" s="29" t="str">
        <f t="shared" si="0"/>
        <v/>
      </c>
      <c r="G28" s="29" t="str">
        <f t="shared" si="1"/>
        <v/>
      </c>
    </row>
    <row r="29" ht="15" customHeight="1" spans="1:7">
      <c r="A29" s="69"/>
      <c r="B29" s="83"/>
      <c r="C29" s="28"/>
      <c r="D29" s="29"/>
      <c r="E29" s="29"/>
      <c r="F29" s="29" t="str">
        <f t="shared" si="0"/>
        <v/>
      </c>
      <c r="G29" s="29" t="str">
        <f t="shared" si="1"/>
        <v/>
      </c>
    </row>
    <row r="30" ht="15" customHeight="1" spans="1:7">
      <c r="A30" s="69"/>
      <c r="B30" s="82"/>
      <c r="C30" s="28"/>
      <c r="D30" s="29"/>
      <c r="E30" s="29"/>
      <c r="F30" s="29" t="str">
        <f t="shared" si="0"/>
        <v/>
      </c>
      <c r="G30" s="29" t="str">
        <f t="shared" si="1"/>
        <v/>
      </c>
    </row>
    <row r="31" ht="15" customHeight="1" spans="1:7">
      <c r="A31" s="69"/>
      <c r="B31" s="83"/>
      <c r="C31" s="28"/>
      <c r="D31" s="29"/>
      <c r="E31" s="29"/>
      <c r="F31" s="29" t="str">
        <f t="shared" si="0"/>
        <v/>
      </c>
      <c r="G31" s="29" t="str">
        <f t="shared" si="1"/>
        <v/>
      </c>
    </row>
    <row r="32" s="14" customFormat="1" ht="15" customHeight="1" spans="1:7">
      <c r="A32" s="66" t="s">
        <v>297</v>
      </c>
      <c r="B32" s="84" t="s">
        <v>440</v>
      </c>
      <c r="C32" s="37">
        <f t="shared" ref="C32:E33" si="2">SUM(C7,C10,C13)</f>
        <v>0</v>
      </c>
      <c r="D32" s="37">
        <f t="shared" si="2"/>
        <v>0</v>
      </c>
      <c r="E32" s="37">
        <f t="shared" si="2"/>
        <v>0</v>
      </c>
      <c r="F32" s="37" t="str">
        <f t="shared" si="0"/>
        <v/>
      </c>
      <c r="G32" s="37" t="str">
        <f t="shared" si="1"/>
        <v/>
      </c>
    </row>
    <row r="33" ht="15" customHeight="1" spans="1:7">
      <c r="A33" s="69"/>
      <c r="B33" s="104" t="s">
        <v>441</v>
      </c>
      <c r="C33" s="29">
        <f t="shared" si="2"/>
        <v>0</v>
      </c>
      <c r="D33" s="29">
        <f t="shared" si="2"/>
        <v>0</v>
      </c>
      <c r="E33" s="29">
        <f t="shared" si="2"/>
        <v>0</v>
      </c>
      <c r="F33" s="29" t="str">
        <f t="shared" si="0"/>
        <v/>
      </c>
      <c r="G33" s="29" t="str">
        <f t="shared" si="1"/>
        <v/>
      </c>
    </row>
    <row r="34" s="14" customFormat="1" ht="15" customHeight="1" spans="1:7">
      <c r="A34" s="66" t="s">
        <v>297</v>
      </c>
      <c r="B34" s="84" t="s">
        <v>442</v>
      </c>
      <c r="C34" s="35">
        <f t="shared" ref="C34:E34" si="3">C32-C33</f>
        <v>0</v>
      </c>
      <c r="D34" s="37">
        <f t="shared" si="3"/>
        <v>0</v>
      </c>
      <c r="E34" s="37">
        <f t="shared" si="3"/>
        <v>0</v>
      </c>
      <c r="F34" s="37" t="str">
        <f t="shared" si="0"/>
        <v/>
      </c>
      <c r="G34" s="37" t="str">
        <f t="shared" si="1"/>
        <v/>
      </c>
    </row>
    <row r="35" ht="15" customHeight="1" spans="1:7">
      <c r="A35" s="15" t="str">
        <f>CONCATENATE(封面!$D$11,封面!$G$11)</f>
        <v>产权持有单位填表人：侯鹏浩</v>
      </c>
      <c r="E35" s="15" t="str">
        <f>"评估人员："&amp;封面!$G$20</f>
        <v>评估人员：</v>
      </c>
      <c r="G35" s="65" t="s">
        <v>313</v>
      </c>
    </row>
    <row r="36" ht="15" customHeight="1" spans="1:1">
      <c r="A36" s="15" t="str">
        <f>CONCATENATE(封面!$D$13,封面!$F$13,封面!$G$13,封面!$H$13,封面!$I$13,封面!$J$13,封面!$K$13)</f>
        <v>填表日期：2025年2月21日</v>
      </c>
    </row>
  </sheetData>
  <mergeCells count="2">
    <mergeCell ref="A2:G2"/>
    <mergeCell ref="A3:G3"/>
  </mergeCells>
  <hyperlinks>
    <hyperlink ref="A1" location="索引目录!C25" display="返回索引页"/>
    <hyperlink ref="B10" location="'其他应收-利息'!A1" display="其他应收-利息余额"/>
    <hyperlink ref="B1" location="非流动资产评估汇总!B25" display="返回"/>
    <hyperlink ref="B13" location="'其他应收-股利'!A1" display="其他应收-股利余额"/>
    <hyperlink ref="B7" location="其他应收款!B1" display="其他应收款余额"/>
    <hyperlink ref="B9" location="其他应收款!B1" display="其他应收款"/>
    <hyperlink ref="B12" location="封面!A1" display="其他应收-利息"/>
    <hyperlink ref="B15" location="'其他应收-股利'!A1" display="其他应收-股利"/>
  </hyperlink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X34"/>
  <sheetViews>
    <sheetView view="pageBreakPreview" zoomScale="80" zoomScaleNormal="90" workbookViewId="0">
      <pane ySplit="6" topLeftCell="A7" activePane="bottomLeft" state="frozen"/>
      <selection/>
      <selection pane="bottomLeft" activeCell="V4" sqref="V4:X6"/>
    </sheetView>
  </sheetViews>
  <sheetFormatPr defaultColWidth="9" defaultRowHeight="15.75" customHeight="1"/>
  <cols>
    <col min="1" max="1" width="7.625" style="15" customWidth="1"/>
    <col min="2" max="2" width="31.5" style="15" customWidth="1"/>
    <col min="3" max="3" width="12.25" style="15" customWidth="1"/>
    <col min="4" max="4" width="9.25" style="15" customWidth="1"/>
    <col min="5" max="5" width="8.5" style="15" customWidth="1"/>
    <col min="6" max="6" width="7.25" style="15" customWidth="1"/>
    <col min="7" max="7" width="13.125" style="15" hidden="1" customWidth="1" outlineLevel="1"/>
    <col min="8" max="8" width="10.25" style="307" hidden="1" customWidth="1" outlineLevel="1"/>
    <col min="9" max="12" width="8.75" style="307" hidden="1" customWidth="1" outlineLevel="1"/>
    <col min="13" max="13" width="10.25" style="307" hidden="1" customWidth="1" outlineLevel="1"/>
    <col min="14" max="14" width="15.25" style="307" hidden="1" customWidth="1" outlineLevel="1"/>
    <col min="15" max="15" width="6.375" style="385" hidden="1" customWidth="1" outlineLevel="1"/>
    <col min="16" max="16" width="14.625" style="15" customWidth="1" collapsed="1"/>
    <col min="17" max="17" width="14.625" style="15" hidden="1" customWidth="1" outlineLevel="1"/>
    <col min="18" max="18" width="14.625" style="15" customWidth="1" collapsed="1"/>
    <col min="19" max="19" width="10.625" style="15" customWidth="1"/>
    <col min="20" max="20" width="8.5" style="15" customWidth="1"/>
    <col min="21" max="21" width="13.625" style="15" customWidth="1"/>
    <col min="22" max="22" width="15.75" style="15" customWidth="1"/>
    <col min="23" max="23" width="16.25" style="15" customWidth="1"/>
    <col min="24" max="16384" width="9" style="15"/>
  </cols>
  <sheetData>
    <row r="1" s="86" customFormat="1" ht="10.5" spans="1:21">
      <c r="A1" s="87" t="s">
        <v>271</v>
      </c>
      <c r="B1" s="87" t="s">
        <v>406</v>
      </c>
      <c r="C1" s="88"/>
      <c r="D1" s="88"/>
      <c r="E1" s="88"/>
      <c r="F1" s="88"/>
      <c r="G1" s="88"/>
      <c r="H1" s="88"/>
      <c r="I1" s="88"/>
      <c r="J1" s="88"/>
      <c r="K1" s="88"/>
      <c r="L1" s="88"/>
      <c r="M1" s="88"/>
      <c r="N1" s="88"/>
      <c r="O1" s="88"/>
      <c r="P1" s="88"/>
      <c r="Q1" s="88"/>
      <c r="R1" s="88"/>
      <c r="S1" s="88"/>
      <c r="T1" s="88"/>
      <c r="U1" s="88"/>
    </row>
    <row r="2" s="12" customFormat="1" ht="30" customHeight="1" spans="1:21">
      <c r="A2" s="19" t="s">
        <v>443</v>
      </c>
      <c r="B2" s="19"/>
      <c r="C2" s="19"/>
      <c r="D2" s="19"/>
      <c r="E2" s="19"/>
      <c r="F2" s="19"/>
      <c r="G2" s="19"/>
      <c r="H2" s="19"/>
      <c r="I2" s="19"/>
      <c r="J2" s="19"/>
      <c r="K2" s="19"/>
      <c r="L2" s="19"/>
      <c r="M2" s="19"/>
      <c r="N2" s="19"/>
      <c r="O2" s="19"/>
      <c r="P2" s="19"/>
      <c r="Q2" s="19"/>
      <c r="R2" s="19"/>
      <c r="S2" s="19"/>
      <c r="T2" s="19"/>
      <c r="U2" s="19"/>
    </row>
    <row r="3" ht="15" customHeight="1" spans="1:22">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c r="T3" s="38"/>
      <c r="U3" s="38"/>
      <c r="V3" s="15" t="str">
        <f>CONCATENATE(封面!F9,封面!G9,封面!H9,封面!I9,封面!J9,封面!K9)</f>
        <v>2025年1月31日</v>
      </c>
    </row>
    <row r="4" ht="15" customHeight="1" spans="1:24">
      <c r="A4" s="20"/>
      <c r="B4" s="20"/>
      <c r="C4" s="20"/>
      <c r="D4" s="20"/>
      <c r="E4" s="20"/>
      <c r="F4" s="20"/>
      <c r="G4" s="20"/>
      <c r="H4" s="20"/>
      <c r="I4" s="20"/>
      <c r="J4" s="38"/>
      <c r="K4" s="38"/>
      <c r="L4" s="39"/>
      <c r="M4" s="38"/>
      <c r="N4" s="38"/>
      <c r="O4" s="38"/>
      <c r="P4" s="38"/>
      <c r="Q4" s="38"/>
      <c r="R4" s="38"/>
      <c r="S4" s="38"/>
      <c r="T4" s="38"/>
      <c r="U4" s="39" t="s">
        <v>444</v>
      </c>
      <c r="V4" s="53" t="s">
        <v>342</v>
      </c>
      <c r="W4" s="54"/>
      <c r="X4" s="54"/>
    </row>
    <row r="5" ht="15" customHeight="1" spans="1:24">
      <c r="A5" s="21" t="str">
        <f>封面!D7&amp;封面!F7</f>
        <v>产权持有单位：北京巴布科克·威尔科克斯有限公司</v>
      </c>
      <c r="O5" s="307"/>
      <c r="P5" s="294"/>
      <c r="Q5" s="294"/>
      <c r="U5" s="39" t="s">
        <v>327</v>
      </c>
      <c r="V5" s="55"/>
      <c r="W5" s="55"/>
      <c r="X5" s="55"/>
    </row>
    <row r="6" s="13" customFormat="1" ht="25.15" customHeight="1" spans="1:24">
      <c r="A6" s="22" t="s">
        <v>328</v>
      </c>
      <c r="B6" s="22" t="s">
        <v>445</v>
      </c>
      <c r="C6" s="22" t="s">
        <v>410</v>
      </c>
      <c r="D6" s="22" t="s">
        <v>411</v>
      </c>
      <c r="E6" s="22" t="s">
        <v>412</v>
      </c>
      <c r="F6" s="56" t="s">
        <v>413</v>
      </c>
      <c r="G6" s="22" t="s">
        <v>333</v>
      </c>
      <c r="H6" s="386" t="s">
        <v>414</v>
      </c>
      <c r="I6" s="389" t="s">
        <v>415</v>
      </c>
      <c r="J6" s="386" t="s">
        <v>416</v>
      </c>
      <c r="K6" s="386" t="s">
        <v>417</v>
      </c>
      <c r="L6" s="386" t="s">
        <v>418</v>
      </c>
      <c r="M6" s="386" t="s">
        <v>419</v>
      </c>
      <c r="N6" s="390" t="s">
        <v>420</v>
      </c>
      <c r="O6" s="390" t="s">
        <v>421</v>
      </c>
      <c r="P6" s="33" t="s">
        <v>334</v>
      </c>
      <c r="Q6" s="393" t="s">
        <v>422</v>
      </c>
      <c r="R6" s="22" t="s">
        <v>335</v>
      </c>
      <c r="S6" s="22" t="s">
        <v>336</v>
      </c>
      <c r="T6" s="22" t="s">
        <v>337</v>
      </c>
      <c r="U6" s="22" t="s">
        <v>338</v>
      </c>
      <c r="V6" s="60" t="s">
        <v>345</v>
      </c>
      <c r="W6" s="60" t="s">
        <v>401</v>
      </c>
      <c r="X6" s="60" t="s">
        <v>374</v>
      </c>
    </row>
    <row r="7" ht="15" customHeight="1" spans="1:24">
      <c r="A7" s="25"/>
      <c r="B7" s="26"/>
      <c r="C7" s="26"/>
      <c r="D7" s="27"/>
      <c r="E7" s="25" t="str">
        <f>IF(D7=0,"",IF(($V$3-D7)&lt;365,"1年以内",IF(($V$3-D7)&lt;365*2,"1-2年",IF(($V$3-D7)&lt;365*3,"2-3年",IF(($V$3-D7)&lt;365*4,"3-4年",IF(($V$3-D7)&lt;365*5,"4-5年","5年以上"))))))</f>
        <v/>
      </c>
      <c r="F7" s="25"/>
      <c r="G7" s="29"/>
      <c r="H7" s="387"/>
      <c r="I7" s="387"/>
      <c r="J7" s="387"/>
      <c r="K7" s="387"/>
      <c r="L7" s="387"/>
      <c r="M7" s="387"/>
      <c r="N7" s="387">
        <f>SUM(H7:M7)-G7</f>
        <v>0</v>
      </c>
      <c r="O7" s="391"/>
      <c r="P7" s="31"/>
      <c r="Q7" s="394"/>
      <c r="R7" s="29"/>
      <c r="S7" s="70" t="str">
        <f t="shared" ref="S7:S31" si="0">IF(OR(AND(P7=0,R7=0),R7=0),"",R7-P7)</f>
        <v/>
      </c>
      <c r="T7" s="70" t="str">
        <f t="shared" ref="T7:T31" si="1">IF(ISERROR(S7/P7),"",S7/ABS(P7)*100)</f>
        <v/>
      </c>
      <c r="U7" s="41"/>
      <c r="V7" s="383"/>
      <c r="W7" s="383"/>
      <c r="X7" s="41"/>
    </row>
    <row r="8" ht="15" customHeight="1" spans="1:24">
      <c r="A8" s="25"/>
      <c r="B8" s="26"/>
      <c r="C8" s="29"/>
      <c r="D8" s="27"/>
      <c r="E8" s="25" t="str">
        <f t="shared" ref="E8:E27" si="2">IF(D8=0,"",IF(($V$3-D8)&lt;365,"1年以内",IF(($V$3-D8)&lt;365*2,"1-2年",IF(($V$3-D8)&lt;365*3,"2-3年",IF(($V$3-D8)&lt;365*4,"3-4年",IF(($V$3-D8)&lt;365*5,"4-5年","5年以上"))))))</f>
        <v/>
      </c>
      <c r="F8" s="25"/>
      <c r="G8" s="29"/>
      <c r="H8" s="387"/>
      <c r="I8" s="387"/>
      <c r="J8" s="387"/>
      <c r="K8" s="387"/>
      <c r="L8" s="387"/>
      <c r="M8" s="387"/>
      <c r="N8" s="387">
        <f t="shared" ref="N8:N29" si="3">SUM(H8:M8)-G8</f>
        <v>0</v>
      </c>
      <c r="O8" s="391"/>
      <c r="P8" s="31"/>
      <c r="Q8" s="394"/>
      <c r="R8" s="29"/>
      <c r="S8" s="29" t="str">
        <f t="shared" si="0"/>
        <v/>
      </c>
      <c r="T8" s="29" t="str">
        <f t="shared" si="1"/>
        <v/>
      </c>
      <c r="U8" s="41"/>
      <c r="V8" s="383"/>
      <c r="W8" s="383"/>
      <c r="X8" s="41"/>
    </row>
    <row r="9" ht="15" customHeight="1" spans="1:24">
      <c r="A9" s="25"/>
      <c r="B9" s="26"/>
      <c r="C9" s="25"/>
      <c r="D9" s="27"/>
      <c r="E9" s="25" t="str">
        <f t="shared" si="2"/>
        <v/>
      </c>
      <c r="F9" s="25"/>
      <c r="G9" s="29"/>
      <c r="H9" s="387"/>
      <c r="I9" s="387"/>
      <c r="J9" s="387"/>
      <c r="K9" s="387"/>
      <c r="L9" s="387"/>
      <c r="M9" s="387"/>
      <c r="N9" s="387">
        <f t="shared" si="3"/>
        <v>0</v>
      </c>
      <c r="O9" s="391"/>
      <c r="P9" s="31"/>
      <c r="Q9" s="394"/>
      <c r="R9" s="29"/>
      <c r="S9" s="29" t="str">
        <f t="shared" si="0"/>
        <v/>
      </c>
      <c r="T9" s="29" t="str">
        <f t="shared" si="1"/>
        <v/>
      </c>
      <c r="U9" s="41"/>
      <c r="V9" s="383"/>
      <c r="W9" s="383"/>
      <c r="X9" s="41"/>
    </row>
    <row r="10" ht="15" customHeight="1" spans="1:24">
      <c r="A10" s="25"/>
      <c r="B10" s="26"/>
      <c r="C10" s="25"/>
      <c r="D10" s="27"/>
      <c r="E10" s="25" t="str">
        <f t="shared" si="2"/>
        <v/>
      </c>
      <c r="F10" s="25"/>
      <c r="G10" s="29"/>
      <c r="H10" s="387"/>
      <c r="I10" s="387"/>
      <c r="J10" s="387"/>
      <c r="K10" s="387"/>
      <c r="L10" s="387"/>
      <c r="M10" s="387"/>
      <c r="N10" s="387">
        <f t="shared" si="3"/>
        <v>0</v>
      </c>
      <c r="O10" s="391"/>
      <c r="P10" s="31"/>
      <c r="Q10" s="394"/>
      <c r="R10" s="29"/>
      <c r="S10" s="29" t="str">
        <f t="shared" si="0"/>
        <v/>
      </c>
      <c r="T10" s="29" t="str">
        <f t="shared" si="1"/>
        <v/>
      </c>
      <c r="U10" s="41"/>
      <c r="V10" s="41"/>
      <c r="W10" s="41"/>
      <c r="X10" s="41"/>
    </row>
    <row r="11" ht="15" customHeight="1" spans="1:24">
      <c r="A11" s="25"/>
      <c r="B11" s="26"/>
      <c r="C11" s="25"/>
      <c r="D11" s="27"/>
      <c r="E11" s="25" t="str">
        <f t="shared" si="2"/>
        <v/>
      </c>
      <c r="F11" s="25"/>
      <c r="G11" s="29"/>
      <c r="H11" s="387"/>
      <c r="I11" s="387"/>
      <c r="J11" s="387"/>
      <c r="K11" s="387"/>
      <c r="L11" s="387"/>
      <c r="M11" s="387"/>
      <c r="N11" s="387">
        <f t="shared" si="3"/>
        <v>0</v>
      </c>
      <c r="O11" s="391"/>
      <c r="P11" s="31"/>
      <c r="Q11" s="394"/>
      <c r="R11" s="29"/>
      <c r="S11" s="29" t="str">
        <f t="shared" si="0"/>
        <v/>
      </c>
      <c r="T11" s="29" t="str">
        <f t="shared" si="1"/>
        <v/>
      </c>
      <c r="U11" s="41"/>
      <c r="V11" s="41"/>
      <c r="W11" s="41"/>
      <c r="X11" s="41"/>
    </row>
    <row r="12" ht="15" customHeight="1" spans="1:24">
      <c r="A12" s="25"/>
      <c r="B12" s="26"/>
      <c r="C12" s="25"/>
      <c r="D12" s="27"/>
      <c r="E12" s="25" t="str">
        <f t="shared" si="2"/>
        <v/>
      </c>
      <c r="F12" s="25"/>
      <c r="G12" s="29"/>
      <c r="H12" s="387"/>
      <c r="I12" s="387"/>
      <c r="J12" s="387"/>
      <c r="K12" s="387"/>
      <c r="L12" s="387"/>
      <c r="M12" s="387"/>
      <c r="N12" s="387">
        <f t="shared" si="3"/>
        <v>0</v>
      </c>
      <c r="O12" s="391"/>
      <c r="P12" s="31"/>
      <c r="Q12" s="394"/>
      <c r="R12" s="29"/>
      <c r="S12" s="29" t="str">
        <f t="shared" si="0"/>
        <v/>
      </c>
      <c r="T12" s="29" t="str">
        <f t="shared" si="1"/>
        <v/>
      </c>
      <c r="U12" s="41"/>
      <c r="V12" s="41"/>
      <c r="W12" s="41"/>
      <c r="X12" s="41"/>
    </row>
    <row r="13" ht="15" customHeight="1" spans="1:24">
      <c r="A13" s="25"/>
      <c r="B13" s="26"/>
      <c r="C13" s="25"/>
      <c r="D13" s="27"/>
      <c r="E13" s="25" t="str">
        <f t="shared" si="2"/>
        <v/>
      </c>
      <c r="F13" s="25"/>
      <c r="G13" s="29"/>
      <c r="H13" s="387"/>
      <c r="I13" s="387"/>
      <c r="J13" s="387"/>
      <c r="K13" s="387"/>
      <c r="L13" s="387"/>
      <c r="M13" s="387"/>
      <c r="N13" s="387">
        <f t="shared" si="3"/>
        <v>0</v>
      </c>
      <c r="O13" s="391"/>
      <c r="P13" s="31"/>
      <c r="Q13" s="394"/>
      <c r="R13" s="29"/>
      <c r="S13" s="29" t="str">
        <f t="shared" si="0"/>
        <v/>
      </c>
      <c r="T13" s="29" t="str">
        <f t="shared" si="1"/>
        <v/>
      </c>
      <c r="U13" s="41"/>
      <c r="V13" s="41"/>
      <c r="W13" s="41"/>
      <c r="X13" s="41"/>
    </row>
    <row r="14" ht="15" customHeight="1" spans="1:24">
      <c r="A14" s="25"/>
      <c r="B14" s="26"/>
      <c r="C14" s="25"/>
      <c r="D14" s="27"/>
      <c r="E14" s="25" t="str">
        <f t="shared" si="2"/>
        <v/>
      </c>
      <c r="F14" s="25"/>
      <c r="G14" s="29"/>
      <c r="H14" s="387"/>
      <c r="I14" s="387"/>
      <c r="J14" s="387"/>
      <c r="K14" s="387"/>
      <c r="L14" s="387"/>
      <c r="M14" s="387"/>
      <c r="N14" s="387">
        <f t="shared" si="3"/>
        <v>0</v>
      </c>
      <c r="O14" s="391"/>
      <c r="P14" s="31"/>
      <c r="Q14" s="394"/>
      <c r="R14" s="29"/>
      <c r="S14" s="29" t="str">
        <f t="shared" si="0"/>
        <v/>
      </c>
      <c r="T14" s="29" t="str">
        <f t="shared" si="1"/>
        <v/>
      </c>
      <c r="U14" s="41"/>
      <c r="V14" s="41"/>
      <c r="W14" s="41"/>
      <c r="X14" s="41"/>
    </row>
    <row r="15" ht="15" customHeight="1" spans="1:24">
      <c r="A15" s="25"/>
      <c r="B15" s="26"/>
      <c r="C15" s="25"/>
      <c r="D15" s="27"/>
      <c r="E15" s="25" t="str">
        <f t="shared" si="2"/>
        <v/>
      </c>
      <c r="F15" s="25"/>
      <c r="G15" s="29"/>
      <c r="H15" s="387"/>
      <c r="I15" s="387"/>
      <c r="J15" s="387"/>
      <c r="K15" s="387"/>
      <c r="L15" s="387"/>
      <c r="M15" s="387"/>
      <c r="N15" s="387">
        <f t="shared" si="3"/>
        <v>0</v>
      </c>
      <c r="O15" s="391"/>
      <c r="P15" s="31"/>
      <c r="Q15" s="394"/>
      <c r="R15" s="29"/>
      <c r="S15" s="29" t="str">
        <f t="shared" si="0"/>
        <v/>
      </c>
      <c r="T15" s="29" t="str">
        <f t="shared" si="1"/>
        <v/>
      </c>
      <c r="U15" s="41"/>
      <c r="V15" s="41"/>
      <c r="W15" s="41"/>
      <c r="X15" s="41"/>
    </row>
    <row r="16" ht="15" customHeight="1" spans="1:24">
      <c r="A16" s="25"/>
      <c r="B16" s="26"/>
      <c r="C16" s="25"/>
      <c r="D16" s="27"/>
      <c r="E16" s="25" t="str">
        <f t="shared" si="2"/>
        <v/>
      </c>
      <c r="F16" s="25"/>
      <c r="G16" s="29"/>
      <c r="H16" s="387"/>
      <c r="I16" s="387"/>
      <c r="J16" s="387"/>
      <c r="K16" s="387"/>
      <c r="L16" s="387"/>
      <c r="M16" s="387"/>
      <c r="N16" s="387">
        <f t="shared" si="3"/>
        <v>0</v>
      </c>
      <c r="O16" s="391"/>
      <c r="P16" s="31"/>
      <c r="Q16" s="394"/>
      <c r="R16" s="29"/>
      <c r="S16" s="29" t="str">
        <f t="shared" si="0"/>
        <v/>
      </c>
      <c r="T16" s="29" t="str">
        <f t="shared" si="1"/>
        <v/>
      </c>
      <c r="U16" s="41"/>
      <c r="V16" s="41"/>
      <c r="W16" s="41"/>
      <c r="X16" s="41"/>
    </row>
    <row r="17" ht="15" customHeight="1" spans="1:24">
      <c r="A17" s="25"/>
      <c r="B17" s="26"/>
      <c r="C17" s="25"/>
      <c r="D17" s="27"/>
      <c r="E17" s="25" t="str">
        <f t="shared" si="2"/>
        <v/>
      </c>
      <c r="F17" s="25"/>
      <c r="G17" s="29"/>
      <c r="H17" s="387"/>
      <c r="I17" s="387"/>
      <c r="J17" s="387"/>
      <c r="K17" s="387"/>
      <c r="L17" s="387"/>
      <c r="M17" s="387"/>
      <c r="N17" s="387">
        <f t="shared" si="3"/>
        <v>0</v>
      </c>
      <c r="O17" s="391"/>
      <c r="P17" s="31"/>
      <c r="Q17" s="394"/>
      <c r="R17" s="29"/>
      <c r="S17" s="29" t="str">
        <f t="shared" si="0"/>
        <v/>
      </c>
      <c r="T17" s="29" t="str">
        <f t="shared" si="1"/>
        <v/>
      </c>
      <c r="U17" s="41"/>
      <c r="V17" s="41"/>
      <c r="W17" s="41"/>
      <c r="X17" s="41"/>
    </row>
    <row r="18" ht="15" customHeight="1" spans="1:24">
      <c r="A18" s="25"/>
      <c r="B18" s="26"/>
      <c r="C18" s="25"/>
      <c r="D18" s="27"/>
      <c r="E18" s="25" t="str">
        <f t="shared" si="2"/>
        <v/>
      </c>
      <c r="F18" s="25"/>
      <c r="G18" s="29"/>
      <c r="H18" s="387"/>
      <c r="I18" s="387"/>
      <c r="J18" s="387"/>
      <c r="K18" s="387"/>
      <c r="L18" s="387"/>
      <c r="M18" s="387"/>
      <c r="N18" s="387">
        <f t="shared" si="3"/>
        <v>0</v>
      </c>
      <c r="O18" s="391"/>
      <c r="P18" s="31"/>
      <c r="Q18" s="394"/>
      <c r="R18" s="29"/>
      <c r="S18" s="29" t="str">
        <f t="shared" si="0"/>
        <v/>
      </c>
      <c r="T18" s="29" t="str">
        <f t="shared" si="1"/>
        <v/>
      </c>
      <c r="U18" s="41"/>
      <c r="V18" s="41"/>
      <c r="W18" s="41"/>
      <c r="X18" s="41"/>
    </row>
    <row r="19" ht="15" customHeight="1" spans="1:24">
      <c r="A19" s="25"/>
      <c r="B19" s="26"/>
      <c r="C19" s="25"/>
      <c r="D19" s="27"/>
      <c r="E19" s="25" t="str">
        <f t="shared" si="2"/>
        <v/>
      </c>
      <c r="F19" s="25"/>
      <c r="G19" s="29"/>
      <c r="H19" s="387"/>
      <c r="I19" s="387"/>
      <c r="J19" s="387"/>
      <c r="K19" s="387"/>
      <c r="L19" s="387"/>
      <c r="M19" s="387"/>
      <c r="N19" s="387">
        <f t="shared" si="3"/>
        <v>0</v>
      </c>
      <c r="O19" s="391"/>
      <c r="P19" s="31"/>
      <c r="Q19" s="394"/>
      <c r="R19" s="29"/>
      <c r="S19" s="29" t="str">
        <f t="shared" si="0"/>
        <v/>
      </c>
      <c r="T19" s="29" t="str">
        <f t="shared" si="1"/>
        <v/>
      </c>
      <c r="U19" s="41"/>
      <c r="V19" s="41"/>
      <c r="W19" s="41"/>
      <c r="X19" s="41"/>
    </row>
    <row r="20" ht="15" customHeight="1" spans="1:24">
      <c r="A20" s="25"/>
      <c r="B20" s="26"/>
      <c r="C20" s="25"/>
      <c r="D20" s="27"/>
      <c r="E20" s="25" t="str">
        <f t="shared" si="2"/>
        <v/>
      </c>
      <c r="F20" s="25"/>
      <c r="G20" s="29"/>
      <c r="H20" s="387"/>
      <c r="I20" s="387"/>
      <c r="J20" s="387"/>
      <c r="K20" s="387"/>
      <c r="L20" s="387"/>
      <c r="M20" s="387"/>
      <c r="N20" s="387">
        <f t="shared" si="3"/>
        <v>0</v>
      </c>
      <c r="O20" s="391"/>
      <c r="P20" s="31"/>
      <c r="Q20" s="394"/>
      <c r="R20" s="29"/>
      <c r="S20" s="29" t="str">
        <f t="shared" si="0"/>
        <v/>
      </c>
      <c r="T20" s="29" t="str">
        <f t="shared" si="1"/>
        <v/>
      </c>
      <c r="U20" s="41"/>
      <c r="V20" s="41"/>
      <c r="W20" s="41"/>
      <c r="X20" s="41"/>
    </row>
    <row r="21" ht="15" customHeight="1" spans="1:24">
      <c r="A21" s="25"/>
      <c r="B21" s="26"/>
      <c r="C21" s="25"/>
      <c r="D21" s="27"/>
      <c r="E21" s="25" t="str">
        <f t="shared" si="2"/>
        <v/>
      </c>
      <c r="F21" s="25"/>
      <c r="G21" s="29"/>
      <c r="H21" s="387"/>
      <c r="I21" s="387"/>
      <c r="J21" s="387"/>
      <c r="K21" s="387"/>
      <c r="L21" s="387"/>
      <c r="M21" s="387"/>
      <c r="N21" s="387">
        <f t="shared" si="3"/>
        <v>0</v>
      </c>
      <c r="O21" s="391"/>
      <c r="P21" s="31"/>
      <c r="Q21" s="394"/>
      <c r="R21" s="29"/>
      <c r="S21" s="29" t="str">
        <f t="shared" si="0"/>
        <v/>
      </c>
      <c r="T21" s="29" t="str">
        <f t="shared" si="1"/>
        <v/>
      </c>
      <c r="U21" s="41"/>
      <c r="V21" s="41"/>
      <c r="W21" s="41"/>
      <c r="X21" s="41"/>
    </row>
    <row r="22" ht="15" customHeight="1" spans="1:24">
      <c r="A22" s="25"/>
      <c r="B22" s="26"/>
      <c r="C22" s="25"/>
      <c r="D22" s="27"/>
      <c r="E22" s="25" t="str">
        <f t="shared" si="2"/>
        <v/>
      </c>
      <c r="F22" s="25"/>
      <c r="G22" s="29"/>
      <c r="H22" s="387"/>
      <c r="I22" s="387"/>
      <c r="J22" s="387"/>
      <c r="K22" s="387"/>
      <c r="L22" s="387"/>
      <c r="M22" s="387"/>
      <c r="N22" s="387">
        <f t="shared" si="3"/>
        <v>0</v>
      </c>
      <c r="O22" s="391"/>
      <c r="P22" s="31"/>
      <c r="Q22" s="394"/>
      <c r="R22" s="29"/>
      <c r="S22" s="29" t="str">
        <f t="shared" si="0"/>
        <v/>
      </c>
      <c r="T22" s="29" t="str">
        <f t="shared" si="1"/>
        <v/>
      </c>
      <c r="U22" s="41"/>
      <c r="V22" s="41"/>
      <c r="W22" s="41"/>
      <c r="X22" s="41"/>
    </row>
    <row r="23" ht="15" customHeight="1" spans="1:24">
      <c r="A23" s="25"/>
      <c r="B23" s="26"/>
      <c r="C23" s="25"/>
      <c r="D23" s="27"/>
      <c r="E23" s="25" t="str">
        <f t="shared" si="2"/>
        <v/>
      </c>
      <c r="F23" s="25"/>
      <c r="G23" s="29"/>
      <c r="H23" s="387"/>
      <c r="I23" s="387"/>
      <c r="J23" s="387"/>
      <c r="K23" s="387"/>
      <c r="L23" s="387"/>
      <c r="M23" s="387"/>
      <c r="N23" s="387">
        <f t="shared" si="3"/>
        <v>0</v>
      </c>
      <c r="O23" s="391"/>
      <c r="P23" s="31"/>
      <c r="Q23" s="394"/>
      <c r="R23" s="29"/>
      <c r="S23" s="29" t="str">
        <f t="shared" si="0"/>
        <v/>
      </c>
      <c r="T23" s="29" t="str">
        <f t="shared" si="1"/>
        <v/>
      </c>
      <c r="U23" s="41"/>
      <c r="V23" s="41"/>
      <c r="W23" s="41"/>
      <c r="X23" s="41"/>
    </row>
    <row r="24" ht="15" customHeight="1" spans="1:24">
      <c r="A24" s="25"/>
      <c r="B24" s="26"/>
      <c r="C24" s="25"/>
      <c r="D24" s="27"/>
      <c r="E24" s="25" t="str">
        <f t="shared" si="2"/>
        <v/>
      </c>
      <c r="F24" s="25"/>
      <c r="G24" s="29"/>
      <c r="H24" s="387"/>
      <c r="I24" s="387"/>
      <c r="J24" s="387"/>
      <c r="K24" s="387"/>
      <c r="L24" s="387"/>
      <c r="M24" s="387"/>
      <c r="N24" s="387">
        <f t="shared" si="3"/>
        <v>0</v>
      </c>
      <c r="O24" s="391"/>
      <c r="P24" s="31"/>
      <c r="Q24" s="394"/>
      <c r="R24" s="29"/>
      <c r="S24" s="29" t="str">
        <f t="shared" si="0"/>
        <v/>
      </c>
      <c r="T24" s="29" t="str">
        <f t="shared" si="1"/>
        <v/>
      </c>
      <c r="U24" s="41"/>
      <c r="V24" s="41"/>
      <c r="W24" s="41"/>
      <c r="X24" s="41"/>
    </row>
    <row r="25" ht="15" customHeight="1" spans="1:24">
      <c r="A25" s="25"/>
      <c r="B25" s="26"/>
      <c r="C25" s="25"/>
      <c r="D25" s="27"/>
      <c r="E25" s="25" t="str">
        <f t="shared" si="2"/>
        <v/>
      </c>
      <c r="F25" s="25"/>
      <c r="G25" s="29"/>
      <c r="H25" s="387"/>
      <c r="I25" s="387"/>
      <c r="J25" s="387"/>
      <c r="K25" s="387"/>
      <c r="L25" s="387"/>
      <c r="M25" s="387"/>
      <c r="N25" s="387">
        <f t="shared" si="3"/>
        <v>0</v>
      </c>
      <c r="O25" s="391"/>
      <c r="P25" s="31"/>
      <c r="Q25" s="394"/>
      <c r="R25" s="29"/>
      <c r="S25" s="29" t="str">
        <f t="shared" si="0"/>
        <v/>
      </c>
      <c r="T25" s="29" t="str">
        <f t="shared" si="1"/>
        <v/>
      </c>
      <c r="U25" s="41"/>
      <c r="V25" s="41"/>
      <c r="W25" s="41"/>
      <c r="X25" s="41"/>
    </row>
    <row r="26" ht="15" customHeight="1" spans="1:24">
      <c r="A26" s="25"/>
      <c r="B26" s="26"/>
      <c r="C26" s="25"/>
      <c r="D26" s="27"/>
      <c r="E26" s="25" t="str">
        <f t="shared" si="2"/>
        <v/>
      </c>
      <c r="F26" s="25"/>
      <c r="G26" s="29"/>
      <c r="H26" s="387"/>
      <c r="I26" s="387"/>
      <c r="J26" s="387"/>
      <c r="K26" s="387"/>
      <c r="L26" s="387"/>
      <c r="M26" s="387"/>
      <c r="N26" s="387">
        <f t="shared" si="3"/>
        <v>0</v>
      </c>
      <c r="O26" s="391"/>
      <c r="P26" s="31"/>
      <c r="Q26" s="394"/>
      <c r="R26" s="29"/>
      <c r="S26" s="29" t="str">
        <f t="shared" si="0"/>
        <v/>
      </c>
      <c r="T26" s="29" t="str">
        <f t="shared" si="1"/>
        <v/>
      </c>
      <c r="U26" s="41"/>
      <c r="V26" s="41"/>
      <c r="W26" s="41"/>
      <c r="X26" s="41"/>
    </row>
    <row r="27" ht="15" customHeight="1" spans="1:24">
      <c r="A27" s="25"/>
      <c r="B27" s="26"/>
      <c r="C27" s="25"/>
      <c r="D27" s="27"/>
      <c r="E27" s="25" t="str">
        <f t="shared" si="2"/>
        <v/>
      </c>
      <c r="F27" s="25"/>
      <c r="G27" s="29"/>
      <c r="H27" s="387"/>
      <c r="I27" s="387"/>
      <c r="J27" s="387"/>
      <c r="K27" s="387"/>
      <c r="L27" s="387"/>
      <c r="M27" s="387"/>
      <c r="N27" s="387">
        <f t="shared" si="3"/>
        <v>0</v>
      </c>
      <c r="O27" s="391"/>
      <c r="P27" s="31"/>
      <c r="Q27" s="394"/>
      <c r="R27" s="29"/>
      <c r="S27" s="29" t="str">
        <f t="shared" si="0"/>
        <v/>
      </c>
      <c r="T27" s="29" t="str">
        <f t="shared" si="1"/>
        <v/>
      </c>
      <c r="U27" s="41"/>
      <c r="V27" s="41"/>
      <c r="W27" s="41"/>
      <c r="X27" s="41"/>
    </row>
    <row r="28" s="14" customFormat="1" ht="15" customHeight="1" spans="1:24">
      <c r="A28" s="94" t="s">
        <v>402</v>
      </c>
      <c r="B28" s="95"/>
      <c r="C28" s="22"/>
      <c r="D28" s="89"/>
      <c r="E28" s="22"/>
      <c r="F28" s="22"/>
      <c r="G28" s="37">
        <f t="shared" ref="G28:M28" si="4">SUM(G7:G27)</f>
        <v>0</v>
      </c>
      <c r="H28" s="388">
        <f t="shared" si="4"/>
        <v>0</v>
      </c>
      <c r="I28" s="388">
        <f t="shared" si="4"/>
        <v>0</v>
      </c>
      <c r="J28" s="388">
        <f t="shared" si="4"/>
        <v>0</v>
      </c>
      <c r="K28" s="388">
        <f t="shared" si="4"/>
        <v>0</v>
      </c>
      <c r="L28" s="388">
        <f t="shared" si="4"/>
        <v>0</v>
      </c>
      <c r="M28" s="388">
        <f t="shared" si="4"/>
        <v>0</v>
      </c>
      <c r="N28" s="388">
        <f t="shared" si="3"/>
        <v>0</v>
      </c>
      <c r="O28" s="392"/>
      <c r="P28" s="36">
        <f>SUM(P7:P27)</f>
        <v>0</v>
      </c>
      <c r="Q28" s="394"/>
      <c r="R28" s="37">
        <f>SUM(R7:R27)</f>
        <v>0</v>
      </c>
      <c r="S28" s="37" t="str">
        <f t="shared" si="0"/>
        <v/>
      </c>
      <c r="T28" s="37" t="str">
        <f t="shared" si="1"/>
        <v/>
      </c>
      <c r="U28" s="42"/>
      <c r="V28" s="42"/>
      <c r="W28" s="42"/>
      <c r="X28" s="42"/>
    </row>
    <row r="29" ht="15" customHeight="1" spans="1:24">
      <c r="A29" s="96" t="s">
        <v>403</v>
      </c>
      <c r="B29" s="97"/>
      <c r="C29" s="25"/>
      <c r="D29" s="98"/>
      <c r="E29" s="25"/>
      <c r="F29" s="25"/>
      <c r="G29" s="29">
        <v>0</v>
      </c>
      <c r="H29" s="387"/>
      <c r="I29" s="387"/>
      <c r="J29" s="387"/>
      <c r="K29" s="387"/>
      <c r="L29" s="387"/>
      <c r="M29" s="387"/>
      <c r="N29" s="387">
        <f t="shared" si="3"/>
        <v>0</v>
      </c>
      <c r="O29" s="391">
        <f>SUM(O7:O27)</f>
        <v>0</v>
      </c>
      <c r="P29" s="31">
        <v>0</v>
      </c>
      <c r="Q29" s="394"/>
      <c r="R29" s="29"/>
      <c r="S29" s="29" t="str">
        <f t="shared" si="0"/>
        <v/>
      </c>
      <c r="T29" s="29" t="str">
        <f t="shared" si="1"/>
        <v/>
      </c>
      <c r="U29" s="41"/>
      <c r="V29" s="41"/>
      <c r="W29" s="41"/>
      <c r="X29" s="41"/>
    </row>
    <row r="30" ht="15" customHeight="1" spans="1:24">
      <c r="A30" s="96" t="s">
        <v>404</v>
      </c>
      <c r="B30" s="97"/>
      <c r="C30" s="25"/>
      <c r="D30" s="98"/>
      <c r="E30" s="25"/>
      <c r="F30" s="25"/>
      <c r="G30" s="29"/>
      <c r="H30" s="387"/>
      <c r="I30" s="387"/>
      <c r="J30" s="387"/>
      <c r="K30" s="387"/>
      <c r="L30" s="387"/>
      <c r="M30" s="387"/>
      <c r="N30" s="387"/>
      <c r="O30" s="391"/>
      <c r="P30" s="31"/>
      <c r="Q30" s="394"/>
      <c r="R30" s="29">
        <f>SUM(Q7:Q27)</f>
        <v>0</v>
      </c>
      <c r="S30" s="29" t="str">
        <f t="shared" si="0"/>
        <v/>
      </c>
      <c r="T30" s="29" t="str">
        <f t="shared" si="1"/>
        <v/>
      </c>
      <c r="U30" s="41"/>
      <c r="V30" s="41"/>
      <c r="W30" s="41"/>
      <c r="X30" s="41"/>
    </row>
    <row r="31" s="14" customFormat="1" ht="15" customHeight="1" spans="1:24">
      <c r="A31" s="94" t="s">
        <v>405</v>
      </c>
      <c r="B31" s="95"/>
      <c r="C31" s="42"/>
      <c r="D31" s="89"/>
      <c r="E31" s="42"/>
      <c r="F31" s="42"/>
      <c r="G31" s="37">
        <f>G28-G29</f>
        <v>0</v>
      </c>
      <c r="H31" s="388">
        <f>H28-H29</f>
        <v>0</v>
      </c>
      <c r="I31" s="388">
        <f t="shared" ref="I31:N31" si="5">I28-I29</f>
        <v>0</v>
      </c>
      <c r="J31" s="388">
        <f t="shared" si="5"/>
        <v>0</v>
      </c>
      <c r="K31" s="388">
        <f t="shared" si="5"/>
        <v>0</v>
      </c>
      <c r="L31" s="388">
        <f t="shared" si="5"/>
        <v>0</v>
      </c>
      <c r="M31" s="388">
        <f t="shared" si="5"/>
        <v>0</v>
      </c>
      <c r="N31" s="388">
        <f t="shared" si="5"/>
        <v>0</v>
      </c>
      <c r="O31" s="392"/>
      <c r="P31" s="36">
        <f>P28-P29</f>
        <v>0</v>
      </c>
      <c r="Q31" s="394"/>
      <c r="R31" s="37">
        <f>R28-R30</f>
        <v>0</v>
      </c>
      <c r="S31" s="37" t="str">
        <f t="shared" si="0"/>
        <v/>
      </c>
      <c r="T31" s="37" t="str">
        <f t="shared" si="1"/>
        <v/>
      </c>
      <c r="U31" s="42"/>
      <c r="V31" s="42"/>
      <c r="W31" s="42"/>
      <c r="X31" s="42"/>
    </row>
    <row r="32" customHeight="1" spans="2:3">
      <c r="B32" s="14" t="s">
        <v>423</v>
      </c>
      <c r="C32" s="15" t="s">
        <v>424</v>
      </c>
    </row>
    <row r="33" customHeight="1" spans="3:3">
      <c r="C33" s="15" t="s">
        <v>425</v>
      </c>
    </row>
    <row r="34" customHeight="1" spans="3:3">
      <c r="C34" s="15" t="s">
        <v>446</v>
      </c>
    </row>
  </sheetData>
  <mergeCells count="7">
    <mergeCell ref="A2:U2"/>
    <mergeCell ref="A3:U3"/>
    <mergeCell ref="A28:B28"/>
    <mergeCell ref="A29:B29"/>
    <mergeCell ref="A30:B30"/>
    <mergeCell ref="A31:B31"/>
    <mergeCell ref="V4:X5"/>
  </mergeCells>
  <hyperlinks>
    <hyperlink ref="A1" location="索引目录!D17" display="返回索引页"/>
    <hyperlink ref="B1" location="流动资产汇总表!B20" display="返回 "/>
  </hyperlinks>
  <printOptions horizontalCentered="1"/>
  <pageMargins left="0.15748031496063" right="0.15748031496063" top="0.984251968503937" bottom="0.78740157480315" header="0.984251968503937" footer="0.393700787401575"/>
  <pageSetup paperSize="9" scale="98"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O31"/>
  <sheetViews>
    <sheetView view="pageBreakPreview" zoomScale="80" zoomScaleNormal="90" workbookViewId="0">
      <pane ySplit="6" topLeftCell="A7" activePane="bottomLeft" state="frozen"/>
      <selection/>
      <selection pane="bottomLeft" activeCell="M4" sqref="M4:O6"/>
    </sheetView>
  </sheetViews>
  <sheetFormatPr defaultColWidth="9" defaultRowHeight="15.75" customHeight="1"/>
  <cols>
    <col min="1" max="1" width="7.625" style="15" customWidth="1"/>
    <col min="2" max="2" width="22.75" style="15" customWidth="1"/>
    <col min="3" max="3" width="9.625" style="15" customWidth="1"/>
    <col min="4" max="4" width="11.5" style="15" customWidth="1"/>
    <col min="5" max="5" width="11.25" style="15" customWidth="1"/>
    <col min="6" max="6" width="8.125" style="15" customWidth="1"/>
    <col min="7" max="7" width="12.625" style="15" hidden="1" customWidth="1" outlineLevel="1"/>
    <col min="8" max="8" width="12.625" style="15" customWidth="1" collapsed="1"/>
    <col min="9" max="9" width="12.625" style="15" customWidth="1"/>
    <col min="10" max="10" width="11.75" style="15" customWidth="1"/>
    <col min="11" max="11" width="9.25" style="15" customWidth="1"/>
    <col min="12" max="12" width="9" style="15"/>
    <col min="13" max="13" width="11.375" style="15" customWidth="1"/>
    <col min="14" max="14" width="9" style="15"/>
    <col min="15" max="15" width="9.375" style="15" customWidth="1"/>
    <col min="16" max="16384" width="9" style="15"/>
  </cols>
  <sheetData>
    <row r="1" s="86" customFormat="1" ht="10.5" spans="1:12">
      <c r="A1" s="87" t="s">
        <v>271</v>
      </c>
      <c r="B1" s="91" t="s">
        <v>314</v>
      </c>
      <c r="C1" s="88"/>
      <c r="D1" s="88"/>
      <c r="E1" s="88"/>
      <c r="F1" s="88"/>
      <c r="G1" s="88"/>
      <c r="H1" s="88"/>
      <c r="I1" s="88"/>
      <c r="J1" s="88"/>
      <c r="K1" s="88"/>
      <c r="L1" s="88"/>
    </row>
    <row r="2" s="12" customFormat="1" ht="30" customHeight="1" spans="1:12">
      <c r="A2" s="19" t="s">
        <v>447</v>
      </c>
      <c r="B2" s="19"/>
      <c r="C2" s="19"/>
      <c r="D2" s="19"/>
      <c r="E2" s="19"/>
      <c r="F2" s="19"/>
      <c r="G2" s="19"/>
      <c r="H2" s="19"/>
      <c r="I2" s="19"/>
      <c r="J2" s="19"/>
      <c r="K2" s="19"/>
      <c r="L2" s="19"/>
    </row>
    <row r="3" ht="15" customHeight="1" spans="1:12">
      <c r="A3" s="20" t="str">
        <f>CONCATENATE(封面!D9,封面!F9,封面!G9,封面!H9,封面!I9,封面!J9,封面!K9)</f>
        <v>评估基准日：2025年1月31日</v>
      </c>
      <c r="B3" s="20"/>
      <c r="C3" s="20"/>
      <c r="D3" s="20"/>
      <c r="E3" s="20"/>
      <c r="F3" s="20"/>
      <c r="G3" s="20"/>
      <c r="H3" s="20"/>
      <c r="I3" s="38"/>
      <c r="J3" s="38"/>
      <c r="K3" s="38"/>
      <c r="L3" s="38"/>
    </row>
    <row r="4" ht="15" customHeight="1" spans="1:15">
      <c r="A4" s="20"/>
      <c r="B4" s="20"/>
      <c r="C4" s="20"/>
      <c r="D4" s="20"/>
      <c r="E4" s="20"/>
      <c r="F4" s="20"/>
      <c r="G4" s="20"/>
      <c r="H4" s="20"/>
      <c r="I4" s="38"/>
      <c r="J4" s="38"/>
      <c r="K4" s="39"/>
      <c r="L4" s="39" t="s">
        <v>448</v>
      </c>
      <c r="M4" s="53" t="s">
        <v>342</v>
      </c>
      <c r="N4" s="54"/>
      <c r="O4" s="54"/>
    </row>
    <row r="5" ht="15" customHeight="1" spans="1:15">
      <c r="A5" s="21" t="str">
        <f>封面!D7&amp;封面!F7</f>
        <v>产权持有单位：北京巴布科克·威尔科克斯有限公司</v>
      </c>
      <c r="L5" s="39" t="s">
        <v>327</v>
      </c>
      <c r="M5" s="55"/>
      <c r="N5" s="55"/>
      <c r="O5" s="55"/>
    </row>
    <row r="6" s="13" customFormat="1" ht="25.15" customHeight="1" spans="1:15">
      <c r="A6" s="22" t="s">
        <v>328</v>
      </c>
      <c r="B6" s="22" t="s">
        <v>409</v>
      </c>
      <c r="C6" s="22" t="s">
        <v>411</v>
      </c>
      <c r="D6" s="22" t="s">
        <v>449</v>
      </c>
      <c r="E6" s="22" t="s">
        <v>450</v>
      </c>
      <c r="F6" s="22" t="s">
        <v>451</v>
      </c>
      <c r="G6" s="22" t="s">
        <v>333</v>
      </c>
      <c r="H6" s="33" t="s">
        <v>334</v>
      </c>
      <c r="I6" s="22" t="s">
        <v>335</v>
      </c>
      <c r="J6" s="22" t="s">
        <v>336</v>
      </c>
      <c r="K6" s="22" t="s">
        <v>337</v>
      </c>
      <c r="L6" s="22" t="s">
        <v>338</v>
      </c>
      <c r="M6" s="60" t="s">
        <v>345</v>
      </c>
      <c r="N6" s="60" t="s">
        <v>401</v>
      </c>
      <c r="O6" s="60" t="s">
        <v>374</v>
      </c>
    </row>
    <row r="7" ht="15" customHeight="1" spans="1:15">
      <c r="A7" s="25"/>
      <c r="B7" s="26"/>
      <c r="C7" s="27"/>
      <c r="D7" s="29"/>
      <c r="E7" s="25"/>
      <c r="F7" s="76"/>
      <c r="G7" s="29"/>
      <c r="H7" s="31"/>
      <c r="I7" s="29"/>
      <c r="J7" s="70" t="str">
        <f>IF(OR(AND(H7=0,I7=0),I7=0),"",I7-H7)</f>
        <v/>
      </c>
      <c r="K7" s="70" t="str">
        <f>IF(ISERROR(J7/H7),"",J7/ABS(H7)*100)</f>
        <v/>
      </c>
      <c r="L7" s="41"/>
      <c r="M7" s="41"/>
      <c r="N7" s="41"/>
      <c r="O7" s="41"/>
    </row>
    <row r="8" ht="15" customHeight="1" spans="1:15">
      <c r="A8" s="25"/>
      <c r="B8" s="26"/>
      <c r="C8" s="27"/>
      <c r="D8" s="29"/>
      <c r="E8" s="25"/>
      <c r="F8" s="76"/>
      <c r="G8" s="29"/>
      <c r="H8" s="31"/>
      <c r="I8" s="29"/>
      <c r="J8" s="29" t="str">
        <f t="shared" ref="J8:J31" si="0">IF(OR(AND(H8=0,I8=0),I8=0),"",I8-H8)</f>
        <v/>
      </c>
      <c r="K8" s="29" t="str">
        <f t="shared" ref="K8:K31" si="1">IF(ISERROR(J8/H8),"",J8/ABS(H8)*100)</f>
        <v/>
      </c>
      <c r="L8" s="41"/>
      <c r="M8" s="41"/>
      <c r="N8" s="41"/>
      <c r="O8" s="41"/>
    </row>
    <row r="9" ht="15" customHeight="1" spans="1:15">
      <c r="A9" s="25"/>
      <c r="B9" s="26"/>
      <c r="C9" s="27"/>
      <c r="D9" s="29"/>
      <c r="E9" s="25"/>
      <c r="F9" s="76"/>
      <c r="G9" s="29"/>
      <c r="H9" s="31"/>
      <c r="I9" s="29"/>
      <c r="J9" s="29" t="str">
        <f t="shared" si="0"/>
        <v/>
      </c>
      <c r="K9" s="29" t="str">
        <f t="shared" si="1"/>
        <v/>
      </c>
      <c r="L9" s="41"/>
      <c r="M9" s="41"/>
      <c r="N9" s="41"/>
      <c r="O9" s="41"/>
    </row>
    <row r="10" ht="15" customHeight="1" spans="1:15">
      <c r="A10" s="25"/>
      <c r="B10" s="26"/>
      <c r="C10" s="27"/>
      <c r="D10" s="29"/>
      <c r="E10" s="25"/>
      <c r="F10" s="76"/>
      <c r="G10" s="29"/>
      <c r="H10" s="31"/>
      <c r="I10" s="29"/>
      <c r="J10" s="29" t="str">
        <f t="shared" si="0"/>
        <v/>
      </c>
      <c r="K10" s="29" t="str">
        <f t="shared" si="1"/>
        <v/>
      </c>
      <c r="L10" s="41"/>
      <c r="M10" s="41"/>
      <c r="N10" s="41"/>
      <c r="O10" s="41"/>
    </row>
    <row r="11" ht="15" customHeight="1" spans="1:15">
      <c r="A11" s="25"/>
      <c r="B11" s="26"/>
      <c r="C11" s="27"/>
      <c r="D11" s="29"/>
      <c r="E11" s="25"/>
      <c r="F11" s="76"/>
      <c r="G11" s="29"/>
      <c r="H11" s="31"/>
      <c r="I11" s="29"/>
      <c r="J11" s="29" t="str">
        <f t="shared" si="0"/>
        <v/>
      </c>
      <c r="K11" s="29" t="str">
        <f t="shared" si="1"/>
        <v/>
      </c>
      <c r="L11" s="41"/>
      <c r="M11" s="41"/>
      <c r="N11" s="41"/>
      <c r="O11" s="41"/>
    </row>
    <row r="12" ht="15" customHeight="1" spans="1:15">
      <c r="A12" s="25"/>
      <c r="B12" s="26"/>
      <c r="C12" s="27"/>
      <c r="D12" s="29"/>
      <c r="E12" s="25"/>
      <c r="F12" s="76"/>
      <c r="G12" s="29"/>
      <c r="H12" s="31"/>
      <c r="I12" s="29"/>
      <c r="J12" s="29" t="str">
        <f t="shared" si="0"/>
        <v/>
      </c>
      <c r="K12" s="29" t="str">
        <f t="shared" si="1"/>
        <v/>
      </c>
      <c r="L12" s="41"/>
      <c r="M12" s="41"/>
      <c r="N12" s="41"/>
      <c r="O12" s="41"/>
    </row>
    <row r="13" ht="15" customHeight="1" spans="1:15">
      <c r="A13" s="25"/>
      <c r="B13" s="26"/>
      <c r="C13" s="27"/>
      <c r="D13" s="29"/>
      <c r="E13" s="25"/>
      <c r="F13" s="76"/>
      <c r="G13" s="29"/>
      <c r="H13" s="31"/>
      <c r="I13" s="29"/>
      <c r="J13" s="29" t="str">
        <f t="shared" si="0"/>
        <v/>
      </c>
      <c r="K13" s="29" t="str">
        <f t="shared" si="1"/>
        <v/>
      </c>
      <c r="L13" s="41"/>
      <c r="M13" s="41"/>
      <c r="N13" s="41"/>
      <c r="O13" s="41"/>
    </row>
    <row r="14" ht="15" customHeight="1" spans="1:15">
      <c r="A14" s="25"/>
      <c r="B14" s="26"/>
      <c r="C14" s="27"/>
      <c r="D14" s="29"/>
      <c r="E14" s="25"/>
      <c r="F14" s="76"/>
      <c r="G14" s="29"/>
      <c r="H14" s="31"/>
      <c r="I14" s="29"/>
      <c r="J14" s="29" t="str">
        <f t="shared" si="0"/>
        <v/>
      </c>
      <c r="K14" s="29" t="str">
        <f t="shared" si="1"/>
        <v/>
      </c>
      <c r="L14" s="41"/>
      <c r="M14" s="41"/>
      <c r="N14" s="41"/>
      <c r="O14" s="41"/>
    </row>
    <row r="15" ht="15" customHeight="1" spans="1:15">
      <c r="A15" s="25"/>
      <c r="B15" s="26"/>
      <c r="C15" s="27"/>
      <c r="D15" s="29"/>
      <c r="E15" s="25"/>
      <c r="F15" s="76"/>
      <c r="G15" s="29"/>
      <c r="H15" s="31"/>
      <c r="I15" s="29"/>
      <c r="J15" s="29" t="str">
        <f t="shared" si="0"/>
        <v/>
      </c>
      <c r="K15" s="29" t="str">
        <f t="shared" si="1"/>
        <v/>
      </c>
      <c r="L15" s="41"/>
      <c r="M15" s="41"/>
      <c r="N15" s="41"/>
      <c r="O15" s="41"/>
    </row>
    <row r="16" ht="15" customHeight="1" spans="1:15">
      <c r="A16" s="25"/>
      <c r="B16" s="26"/>
      <c r="C16" s="27"/>
      <c r="D16" s="29"/>
      <c r="E16" s="25"/>
      <c r="F16" s="76"/>
      <c r="G16" s="29"/>
      <c r="H16" s="31"/>
      <c r="I16" s="29"/>
      <c r="J16" s="29" t="str">
        <f t="shared" si="0"/>
        <v/>
      </c>
      <c r="K16" s="29" t="str">
        <f t="shared" si="1"/>
        <v/>
      </c>
      <c r="L16" s="41"/>
      <c r="M16" s="41"/>
      <c r="N16" s="41"/>
      <c r="O16" s="41"/>
    </row>
    <row r="17" ht="15" customHeight="1" spans="1:15">
      <c r="A17" s="25"/>
      <c r="B17" s="26"/>
      <c r="C17" s="27"/>
      <c r="D17" s="29"/>
      <c r="E17" s="25"/>
      <c r="F17" s="76"/>
      <c r="G17" s="29"/>
      <c r="H17" s="31"/>
      <c r="I17" s="29"/>
      <c r="J17" s="29" t="str">
        <f t="shared" si="0"/>
        <v/>
      </c>
      <c r="K17" s="29" t="str">
        <f t="shared" si="1"/>
        <v/>
      </c>
      <c r="L17" s="41"/>
      <c r="M17" s="41"/>
      <c r="N17" s="41"/>
      <c r="O17" s="41"/>
    </row>
    <row r="18" ht="15" customHeight="1" spans="1:15">
      <c r="A18" s="25"/>
      <c r="B18" s="26"/>
      <c r="C18" s="27"/>
      <c r="D18" s="29"/>
      <c r="E18" s="25"/>
      <c r="F18" s="76"/>
      <c r="G18" s="29"/>
      <c r="H18" s="31"/>
      <c r="I18" s="29"/>
      <c r="J18" s="29" t="str">
        <f t="shared" si="0"/>
        <v/>
      </c>
      <c r="K18" s="29" t="str">
        <f t="shared" si="1"/>
        <v/>
      </c>
      <c r="L18" s="41"/>
      <c r="M18" s="41"/>
      <c r="N18" s="41"/>
      <c r="O18" s="41"/>
    </row>
    <row r="19" ht="15" customHeight="1" spans="1:15">
      <c r="A19" s="25"/>
      <c r="B19" s="26"/>
      <c r="C19" s="27"/>
      <c r="D19" s="29"/>
      <c r="E19" s="25"/>
      <c r="F19" s="76"/>
      <c r="G19" s="29"/>
      <c r="H19" s="31"/>
      <c r="I19" s="29"/>
      <c r="J19" s="29" t="str">
        <f t="shared" si="0"/>
        <v/>
      </c>
      <c r="K19" s="29" t="str">
        <f t="shared" si="1"/>
        <v/>
      </c>
      <c r="L19" s="41"/>
      <c r="M19" s="41"/>
      <c r="N19" s="41"/>
      <c r="O19" s="41"/>
    </row>
    <row r="20" ht="15" customHeight="1" spans="1:15">
      <c r="A20" s="25"/>
      <c r="B20" s="26"/>
      <c r="C20" s="27"/>
      <c r="D20" s="29"/>
      <c r="E20" s="25"/>
      <c r="F20" s="76"/>
      <c r="G20" s="29"/>
      <c r="H20" s="31"/>
      <c r="I20" s="29"/>
      <c r="J20" s="29" t="str">
        <f t="shared" si="0"/>
        <v/>
      </c>
      <c r="K20" s="29" t="str">
        <f t="shared" si="1"/>
        <v/>
      </c>
      <c r="L20" s="41"/>
      <c r="M20" s="41"/>
      <c r="N20" s="41"/>
      <c r="O20" s="41"/>
    </row>
    <row r="21" ht="15" customHeight="1" spans="1:15">
      <c r="A21" s="25"/>
      <c r="B21" s="26"/>
      <c r="C21" s="27"/>
      <c r="D21" s="29"/>
      <c r="E21" s="25"/>
      <c r="F21" s="76"/>
      <c r="G21" s="29"/>
      <c r="H21" s="31"/>
      <c r="I21" s="29"/>
      <c r="J21" s="29" t="str">
        <f t="shared" si="0"/>
        <v/>
      </c>
      <c r="K21" s="29" t="str">
        <f t="shared" si="1"/>
        <v/>
      </c>
      <c r="L21" s="41"/>
      <c r="M21" s="41"/>
      <c r="N21" s="41"/>
      <c r="O21" s="41"/>
    </row>
    <row r="22" ht="15" customHeight="1" spans="1:15">
      <c r="A22" s="25"/>
      <c r="B22" s="26"/>
      <c r="C22" s="27"/>
      <c r="D22" s="29"/>
      <c r="E22" s="25"/>
      <c r="F22" s="76"/>
      <c r="G22" s="29"/>
      <c r="H22" s="31"/>
      <c r="I22" s="29"/>
      <c r="J22" s="29" t="str">
        <f t="shared" si="0"/>
        <v/>
      </c>
      <c r="K22" s="29" t="str">
        <f t="shared" si="1"/>
        <v/>
      </c>
      <c r="L22" s="41"/>
      <c r="M22" s="41"/>
      <c r="N22" s="41"/>
      <c r="O22" s="41"/>
    </row>
    <row r="23" ht="15" customHeight="1" spans="1:15">
      <c r="A23" s="25"/>
      <c r="B23" s="26"/>
      <c r="C23" s="27"/>
      <c r="D23" s="29"/>
      <c r="E23" s="25"/>
      <c r="F23" s="76"/>
      <c r="G23" s="29"/>
      <c r="H23" s="31"/>
      <c r="I23" s="29"/>
      <c r="J23" s="29" t="str">
        <f t="shared" si="0"/>
        <v/>
      </c>
      <c r="K23" s="29" t="str">
        <f t="shared" si="1"/>
        <v/>
      </c>
      <c r="L23" s="41"/>
      <c r="M23" s="41"/>
      <c r="N23" s="41"/>
      <c r="O23" s="41"/>
    </row>
    <row r="24" ht="15" customHeight="1" spans="1:15">
      <c r="A24" s="25"/>
      <c r="B24" s="26"/>
      <c r="C24" s="27"/>
      <c r="D24" s="29"/>
      <c r="E24" s="25"/>
      <c r="F24" s="76"/>
      <c r="G24" s="29"/>
      <c r="H24" s="31"/>
      <c r="I24" s="29"/>
      <c r="J24" s="29" t="str">
        <f t="shared" si="0"/>
        <v/>
      </c>
      <c r="K24" s="29" t="str">
        <f t="shared" si="1"/>
        <v/>
      </c>
      <c r="L24" s="41"/>
      <c r="M24" s="41"/>
      <c r="N24" s="41"/>
      <c r="O24" s="41"/>
    </row>
    <row r="25" ht="15" customHeight="1" spans="1:15">
      <c r="A25" s="25"/>
      <c r="B25" s="26"/>
      <c r="C25" s="27"/>
      <c r="D25" s="29"/>
      <c r="E25" s="25"/>
      <c r="F25" s="76"/>
      <c r="G25" s="29"/>
      <c r="H25" s="31"/>
      <c r="I25" s="29"/>
      <c r="J25" s="29" t="str">
        <f t="shared" si="0"/>
        <v/>
      </c>
      <c r="K25" s="29" t="str">
        <f t="shared" si="1"/>
        <v/>
      </c>
      <c r="L25" s="41"/>
      <c r="M25" s="41"/>
      <c r="N25" s="41"/>
      <c r="O25" s="41"/>
    </row>
    <row r="26" ht="15" customHeight="1" spans="1:15">
      <c r="A26" s="25"/>
      <c r="B26" s="26"/>
      <c r="C26" s="27"/>
      <c r="D26" s="29"/>
      <c r="E26" s="25"/>
      <c r="F26" s="76"/>
      <c r="G26" s="29"/>
      <c r="H26" s="31"/>
      <c r="I26" s="29"/>
      <c r="J26" s="29" t="str">
        <f t="shared" si="0"/>
        <v/>
      </c>
      <c r="K26" s="29" t="str">
        <f t="shared" si="1"/>
        <v/>
      </c>
      <c r="L26" s="41"/>
      <c r="M26" s="41"/>
      <c r="N26" s="41"/>
      <c r="O26" s="41"/>
    </row>
    <row r="27" ht="15" customHeight="1" spans="1:15">
      <c r="A27" s="25"/>
      <c r="B27" s="26"/>
      <c r="C27" s="27"/>
      <c r="D27" s="29"/>
      <c r="E27" s="25"/>
      <c r="F27" s="76"/>
      <c r="G27" s="29"/>
      <c r="H27" s="31"/>
      <c r="I27" s="29"/>
      <c r="J27" s="29" t="str">
        <f t="shared" si="0"/>
        <v/>
      </c>
      <c r="K27" s="29" t="str">
        <f t="shared" si="1"/>
        <v/>
      </c>
      <c r="L27" s="41"/>
      <c r="M27" s="41"/>
      <c r="N27" s="41"/>
      <c r="O27" s="41"/>
    </row>
    <row r="28" s="14" customFormat="1" ht="15" customHeight="1" spans="1:15">
      <c r="A28" s="94" t="s">
        <v>402</v>
      </c>
      <c r="B28" s="95"/>
      <c r="C28" s="77"/>
      <c r="D28" s="37">
        <f>SUM(D7:D27)</f>
        <v>0</v>
      </c>
      <c r="E28" s="42"/>
      <c r="F28" s="76"/>
      <c r="G28" s="37">
        <f>SUM(G7:G27)</f>
        <v>0</v>
      </c>
      <c r="H28" s="36">
        <f>SUM(H7:H27)</f>
        <v>0</v>
      </c>
      <c r="I28" s="37">
        <f>SUM(I7:I27)</f>
        <v>0</v>
      </c>
      <c r="J28" s="37" t="str">
        <f t="shared" si="0"/>
        <v/>
      </c>
      <c r="K28" s="37" t="str">
        <f t="shared" si="1"/>
        <v/>
      </c>
      <c r="L28" s="42"/>
      <c r="M28" s="42"/>
      <c r="N28" s="42"/>
      <c r="O28" s="42"/>
    </row>
    <row r="29" customHeight="1" spans="1:15">
      <c r="A29" s="96" t="s">
        <v>403</v>
      </c>
      <c r="B29" s="97"/>
      <c r="C29" s="77"/>
      <c r="D29" s="37"/>
      <c r="E29" s="42"/>
      <c r="F29" s="76"/>
      <c r="G29" s="37">
        <v>0</v>
      </c>
      <c r="H29" s="36">
        <v>0</v>
      </c>
      <c r="I29" s="37"/>
      <c r="J29" s="37" t="str">
        <f t="shared" si="0"/>
        <v/>
      </c>
      <c r="K29" s="37" t="str">
        <f t="shared" si="1"/>
        <v/>
      </c>
      <c r="L29" s="42"/>
      <c r="M29" s="41"/>
      <c r="N29" s="41"/>
      <c r="O29" s="41"/>
    </row>
    <row r="30" customHeight="1" spans="1:15">
      <c r="A30" s="96" t="s">
        <v>404</v>
      </c>
      <c r="B30" s="97"/>
      <c r="C30" s="77"/>
      <c r="D30" s="37"/>
      <c r="E30" s="42"/>
      <c r="F30" s="76"/>
      <c r="G30" s="37"/>
      <c r="H30" s="36"/>
      <c r="I30" s="37">
        <v>0</v>
      </c>
      <c r="J30" s="37" t="str">
        <f t="shared" si="0"/>
        <v/>
      </c>
      <c r="K30" s="37" t="str">
        <f t="shared" si="1"/>
        <v/>
      </c>
      <c r="L30" s="42"/>
      <c r="M30" s="41"/>
      <c r="N30" s="41"/>
      <c r="O30" s="41"/>
    </row>
    <row r="31" customHeight="1" spans="1:15">
      <c r="A31" s="94" t="s">
        <v>405</v>
      </c>
      <c r="B31" s="95"/>
      <c r="C31" s="77"/>
      <c r="D31" s="37"/>
      <c r="E31" s="42"/>
      <c r="F31" s="76"/>
      <c r="G31" s="37">
        <f>G28-G29</f>
        <v>0</v>
      </c>
      <c r="H31" s="36">
        <f>H28-H29</f>
        <v>0</v>
      </c>
      <c r="I31" s="37">
        <f>I28-I30</f>
        <v>0</v>
      </c>
      <c r="J31" s="37" t="str">
        <f t="shared" si="0"/>
        <v/>
      </c>
      <c r="K31" s="37" t="str">
        <f t="shared" si="1"/>
        <v/>
      </c>
      <c r="L31" s="42"/>
      <c r="M31" s="41"/>
      <c r="N31" s="41"/>
      <c r="O31" s="41"/>
    </row>
  </sheetData>
  <mergeCells count="7">
    <mergeCell ref="A2:L2"/>
    <mergeCell ref="A3:L3"/>
    <mergeCell ref="A28:B28"/>
    <mergeCell ref="A29:B29"/>
    <mergeCell ref="A30:B30"/>
    <mergeCell ref="A31:B31"/>
    <mergeCell ref="M4:O5"/>
  </mergeCells>
  <hyperlinks>
    <hyperlink ref="A1" location="索引目录!D15" display="返回索引页"/>
    <hyperlink ref="B1" location="流动资产汇总表!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22">
    <pageSetUpPr fitToPage="1"/>
  </sheetPr>
  <dimension ref="A1:M31"/>
  <sheetViews>
    <sheetView view="pageBreakPreview" zoomScale="80" zoomScaleNormal="90" workbookViewId="0">
      <pane ySplit="6" topLeftCell="A7" activePane="bottomLeft" state="frozen"/>
      <selection/>
      <selection pane="bottomLeft" activeCell="K4" sqref="K4:M5"/>
    </sheetView>
  </sheetViews>
  <sheetFormatPr defaultColWidth="9" defaultRowHeight="15.75" customHeight="1"/>
  <cols>
    <col min="1" max="1" width="8.625" style="15" customWidth="1"/>
    <col min="2" max="2" width="26.375" style="15" customWidth="1"/>
    <col min="3" max="3" width="9.25" style="15" customWidth="1"/>
    <col min="4" max="4" width="12" style="15" customWidth="1"/>
    <col min="5" max="5" width="16.75" style="15" hidden="1" customWidth="1" outlineLevel="1"/>
    <col min="6" max="6" width="16.75" style="15" customWidth="1" collapsed="1"/>
    <col min="7" max="7" width="16.75" style="15" customWidth="1"/>
    <col min="8" max="8" width="12.25" style="15" customWidth="1"/>
    <col min="9" max="9" width="9.625" style="15" customWidth="1"/>
    <col min="10" max="10" width="13.25" style="15" customWidth="1"/>
    <col min="11" max="11" width="11.375" style="15" customWidth="1"/>
    <col min="12" max="16384" width="9" style="15"/>
  </cols>
  <sheetData>
    <row r="1" s="86" customFormat="1" ht="10.5" spans="1:10">
      <c r="A1" s="87" t="s">
        <v>271</v>
      </c>
      <c r="B1" s="87" t="s">
        <v>272</v>
      </c>
      <c r="C1" s="88"/>
      <c r="D1" s="88"/>
      <c r="E1" s="88"/>
      <c r="F1" s="88"/>
      <c r="G1" s="88"/>
      <c r="H1" s="88"/>
      <c r="I1" s="88"/>
      <c r="J1" s="88"/>
    </row>
    <row r="2" s="12" customFormat="1" ht="30" customHeight="1" spans="1:10">
      <c r="A2" s="19" t="s">
        <v>452</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20"/>
      <c r="H3" s="20"/>
      <c r="I3" s="38"/>
      <c r="J3" s="38"/>
    </row>
    <row r="4" ht="15" customHeight="1" spans="1:13">
      <c r="A4" s="20"/>
      <c r="B4" s="20"/>
      <c r="C4" s="20"/>
      <c r="D4" s="20"/>
      <c r="E4" s="20"/>
      <c r="F4" s="20"/>
      <c r="G4" s="20"/>
      <c r="H4" s="20"/>
      <c r="I4" s="38"/>
      <c r="J4" s="39" t="s">
        <v>453</v>
      </c>
      <c r="K4" s="53" t="s">
        <v>342</v>
      </c>
      <c r="L4" s="54"/>
      <c r="M4" s="54"/>
    </row>
    <row r="5" ht="15" customHeight="1" spans="1:13">
      <c r="A5" s="21" t="str">
        <f>封面!D7&amp;封面!F7</f>
        <v>产权持有单位：北京巴布科克·威尔科克斯有限公司</v>
      </c>
      <c r="J5" s="39" t="s">
        <v>327</v>
      </c>
      <c r="K5" s="55"/>
      <c r="L5" s="55"/>
      <c r="M5" s="55"/>
    </row>
    <row r="6" s="13" customFormat="1" ht="25.15" customHeight="1" spans="1:13">
      <c r="A6" s="22" t="s">
        <v>328</v>
      </c>
      <c r="B6" s="22" t="s">
        <v>398</v>
      </c>
      <c r="C6" s="22" t="s">
        <v>411</v>
      </c>
      <c r="D6" s="22" t="s">
        <v>454</v>
      </c>
      <c r="E6" s="22" t="s">
        <v>333</v>
      </c>
      <c r="F6" s="33" t="s">
        <v>334</v>
      </c>
      <c r="G6" s="22" t="s">
        <v>335</v>
      </c>
      <c r="H6" s="22" t="s">
        <v>336</v>
      </c>
      <c r="I6" s="22" t="s">
        <v>337</v>
      </c>
      <c r="J6" s="22" t="s">
        <v>338</v>
      </c>
      <c r="K6" s="60" t="s">
        <v>345</v>
      </c>
      <c r="L6" s="60" t="s">
        <v>401</v>
      </c>
      <c r="M6" s="60" t="s">
        <v>374</v>
      </c>
    </row>
    <row r="7" ht="15" customHeight="1" spans="1:13">
      <c r="A7" s="25"/>
      <c r="B7" s="26"/>
      <c r="C7" s="27"/>
      <c r="D7" s="41"/>
      <c r="E7" s="29"/>
      <c r="F7" s="31"/>
      <c r="G7" s="29"/>
      <c r="H7" s="70" t="str">
        <f>IF(OR(AND(F7=0,G7=0),G7=0),"",G7-F7)</f>
        <v/>
      </c>
      <c r="I7" s="70" t="str">
        <f>IF(ISERROR(H7/F7),"",H7/ABS(F7)*100)</f>
        <v/>
      </c>
      <c r="J7" s="41"/>
      <c r="K7" s="41"/>
      <c r="L7" s="41"/>
      <c r="M7" s="41"/>
    </row>
    <row r="8" ht="15" customHeight="1" spans="1:13">
      <c r="A8" s="25"/>
      <c r="B8" s="26"/>
      <c r="C8" s="27"/>
      <c r="D8" s="41"/>
      <c r="E8" s="29"/>
      <c r="F8" s="31"/>
      <c r="G8" s="29"/>
      <c r="H8" s="29" t="str">
        <f t="shared" ref="H8:H31" si="0">IF(OR(AND(F8=0,G8=0),G8=0),"",G8-F8)</f>
        <v/>
      </c>
      <c r="I8" s="29" t="str">
        <f t="shared" ref="I8:I31" si="1">IF(ISERROR(H8/F8),"",H8/ABS(F8)*100)</f>
        <v/>
      </c>
      <c r="J8" s="41"/>
      <c r="K8" s="41"/>
      <c r="L8" s="41"/>
      <c r="M8" s="41"/>
    </row>
    <row r="9" ht="15" customHeight="1" spans="1:13">
      <c r="A9" s="25"/>
      <c r="B9" s="26"/>
      <c r="C9" s="27"/>
      <c r="D9" s="41"/>
      <c r="E9" s="29"/>
      <c r="F9" s="31"/>
      <c r="G9" s="29"/>
      <c r="H9" s="29" t="str">
        <f t="shared" si="0"/>
        <v/>
      </c>
      <c r="I9" s="29" t="str">
        <f t="shared" si="1"/>
        <v/>
      </c>
      <c r="J9" s="41"/>
      <c r="K9" s="41"/>
      <c r="L9" s="41"/>
      <c r="M9" s="41"/>
    </row>
    <row r="10" ht="15" customHeight="1" spans="1:13">
      <c r="A10" s="25"/>
      <c r="B10" s="26"/>
      <c r="C10" s="27"/>
      <c r="D10" s="41"/>
      <c r="E10" s="29"/>
      <c r="F10" s="31"/>
      <c r="G10" s="29"/>
      <c r="H10" s="29" t="str">
        <f t="shared" si="0"/>
        <v/>
      </c>
      <c r="I10" s="29" t="str">
        <f t="shared" si="1"/>
        <v/>
      </c>
      <c r="J10" s="41"/>
      <c r="K10" s="41"/>
      <c r="L10" s="41"/>
      <c r="M10" s="41"/>
    </row>
    <row r="11" ht="15" customHeight="1" spans="1:13">
      <c r="A11" s="25"/>
      <c r="B11" s="26"/>
      <c r="C11" s="27"/>
      <c r="D11" s="41"/>
      <c r="E11" s="29"/>
      <c r="F11" s="31"/>
      <c r="G11" s="29"/>
      <c r="H11" s="29" t="str">
        <f t="shared" si="0"/>
        <v/>
      </c>
      <c r="I11" s="29" t="str">
        <f t="shared" si="1"/>
        <v/>
      </c>
      <c r="J11" s="41"/>
      <c r="K11" s="41"/>
      <c r="L11" s="41"/>
      <c r="M11" s="41"/>
    </row>
    <row r="12" ht="15" customHeight="1" spans="1:13">
      <c r="A12" s="25"/>
      <c r="B12" s="26"/>
      <c r="C12" s="27"/>
      <c r="D12" s="41"/>
      <c r="E12" s="29"/>
      <c r="F12" s="31"/>
      <c r="G12" s="29"/>
      <c r="H12" s="29" t="str">
        <f t="shared" si="0"/>
        <v/>
      </c>
      <c r="I12" s="29" t="str">
        <f t="shared" si="1"/>
        <v/>
      </c>
      <c r="J12" s="41"/>
      <c r="K12" s="41"/>
      <c r="L12" s="41"/>
      <c r="M12" s="41"/>
    </row>
    <row r="13" ht="15" customHeight="1" spans="1:13">
      <c r="A13" s="25"/>
      <c r="B13" s="26"/>
      <c r="C13" s="27"/>
      <c r="D13" s="41"/>
      <c r="E13" s="29"/>
      <c r="F13" s="31"/>
      <c r="G13" s="29"/>
      <c r="H13" s="29" t="str">
        <f t="shared" si="0"/>
        <v/>
      </c>
      <c r="I13" s="29" t="str">
        <f t="shared" si="1"/>
        <v/>
      </c>
      <c r="J13" s="41"/>
      <c r="K13" s="41"/>
      <c r="L13" s="41"/>
      <c r="M13" s="41"/>
    </row>
    <row r="14" ht="15" customHeight="1" spans="1:13">
      <c r="A14" s="25"/>
      <c r="B14" s="26"/>
      <c r="C14" s="27"/>
      <c r="D14" s="41"/>
      <c r="E14" s="29"/>
      <c r="F14" s="31"/>
      <c r="G14" s="29"/>
      <c r="H14" s="29" t="str">
        <f t="shared" si="0"/>
        <v/>
      </c>
      <c r="I14" s="29" t="str">
        <f t="shared" si="1"/>
        <v/>
      </c>
      <c r="J14" s="41"/>
      <c r="K14" s="41"/>
      <c r="L14" s="41"/>
      <c r="M14" s="41"/>
    </row>
    <row r="15" ht="15" customHeight="1" spans="1:13">
      <c r="A15" s="25"/>
      <c r="B15" s="26"/>
      <c r="C15" s="27"/>
      <c r="D15" s="41"/>
      <c r="E15" s="29"/>
      <c r="F15" s="31"/>
      <c r="G15" s="29"/>
      <c r="H15" s="29" t="str">
        <f t="shared" si="0"/>
        <v/>
      </c>
      <c r="I15" s="29" t="str">
        <f t="shared" si="1"/>
        <v/>
      </c>
      <c r="J15" s="41"/>
      <c r="K15" s="41"/>
      <c r="L15" s="41"/>
      <c r="M15" s="41"/>
    </row>
    <row r="16" ht="15" customHeight="1" spans="1:13">
      <c r="A16" s="25"/>
      <c r="B16" s="26"/>
      <c r="C16" s="27"/>
      <c r="D16" s="41"/>
      <c r="E16" s="29"/>
      <c r="F16" s="31"/>
      <c r="G16" s="29"/>
      <c r="H16" s="29" t="str">
        <f t="shared" si="0"/>
        <v/>
      </c>
      <c r="I16" s="29" t="str">
        <f t="shared" si="1"/>
        <v/>
      </c>
      <c r="J16" s="41"/>
      <c r="K16" s="41"/>
      <c r="L16" s="41"/>
      <c r="M16" s="41"/>
    </row>
    <row r="17" ht="15" customHeight="1" spans="1:13">
      <c r="A17" s="25"/>
      <c r="B17" s="26"/>
      <c r="C17" s="27"/>
      <c r="D17" s="41"/>
      <c r="E17" s="29"/>
      <c r="F17" s="31"/>
      <c r="G17" s="29"/>
      <c r="H17" s="29" t="str">
        <f t="shared" si="0"/>
        <v/>
      </c>
      <c r="I17" s="29" t="str">
        <f t="shared" si="1"/>
        <v/>
      </c>
      <c r="J17" s="41"/>
      <c r="K17" s="41"/>
      <c r="L17" s="41"/>
      <c r="M17" s="41"/>
    </row>
    <row r="18" ht="15" customHeight="1" spans="1:13">
      <c r="A18" s="25"/>
      <c r="B18" s="26"/>
      <c r="C18" s="27"/>
      <c r="D18" s="41"/>
      <c r="E18" s="29"/>
      <c r="F18" s="31"/>
      <c r="G18" s="29"/>
      <c r="H18" s="29" t="str">
        <f t="shared" si="0"/>
        <v/>
      </c>
      <c r="I18" s="29" t="str">
        <f t="shared" si="1"/>
        <v/>
      </c>
      <c r="J18" s="41"/>
      <c r="K18" s="41"/>
      <c r="L18" s="41"/>
      <c r="M18" s="41"/>
    </row>
    <row r="19" ht="15" customHeight="1" spans="1:13">
      <c r="A19" s="25"/>
      <c r="B19" s="26"/>
      <c r="C19" s="27"/>
      <c r="D19" s="41"/>
      <c r="E19" s="29"/>
      <c r="F19" s="31"/>
      <c r="G19" s="29"/>
      <c r="H19" s="29" t="str">
        <f t="shared" si="0"/>
        <v/>
      </c>
      <c r="I19" s="29" t="str">
        <f t="shared" si="1"/>
        <v/>
      </c>
      <c r="J19" s="41"/>
      <c r="K19" s="41"/>
      <c r="L19" s="41"/>
      <c r="M19" s="41"/>
    </row>
    <row r="20" ht="15" customHeight="1" spans="1:13">
      <c r="A20" s="25"/>
      <c r="B20" s="26"/>
      <c r="C20" s="27"/>
      <c r="D20" s="41"/>
      <c r="E20" s="29"/>
      <c r="F20" s="31"/>
      <c r="G20" s="29"/>
      <c r="H20" s="29" t="str">
        <f t="shared" si="0"/>
        <v/>
      </c>
      <c r="I20" s="29" t="str">
        <f t="shared" si="1"/>
        <v/>
      </c>
      <c r="J20" s="41"/>
      <c r="K20" s="41"/>
      <c r="L20" s="41"/>
      <c r="M20" s="41"/>
    </row>
    <row r="21" ht="15" customHeight="1" spans="1:13">
      <c r="A21" s="25"/>
      <c r="B21" s="26"/>
      <c r="C21" s="27"/>
      <c r="D21" s="41"/>
      <c r="E21" s="29"/>
      <c r="F21" s="31"/>
      <c r="G21" s="29"/>
      <c r="H21" s="29" t="str">
        <f t="shared" si="0"/>
        <v/>
      </c>
      <c r="I21" s="29" t="str">
        <f t="shared" si="1"/>
        <v/>
      </c>
      <c r="J21" s="41"/>
      <c r="K21" s="41"/>
      <c r="L21" s="41"/>
      <c r="M21" s="41"/>
    </row>
    <row r="22" ht="15" customHeight="1" spans="1:13">
      <c r="A22" s="25"/>
      <c r="B22" s="26"/>
      <c r="C22" s="27"/>
      <c r="D22" s="41"/>
      <c r="E22" s="29"/>
      <c r="F22" s="31"/>
      <c r="G22" s="29"/>
      <c r="H22" s="29" t="str">
        <f t="shared" si="0"/>
        <v/>
      </c>
      <c r="I22" s="29" t="str">
        <f t="shared" si="1"/>
        <v/>
      </c>
      <c r="J22" s="41"/>
      <c r="K22" s="41"/>
      <c r="L22" s="41"/>
      <c r="M22" s="41"/>
    </row>
    <row r="23" ht="15" customHeight="1" spans="1:13">
      <c r="A23" s="25"/>
      <c r="B23" s="26"/>
      <c r="C23" s="27"/>
      <c r="D23" s="41"/>
      <c r="E23" s="29"/>
      <c r="F23" s="31"/>
      <c r="G23" s="29"/>
      <c r="H23" s="29" t="str">
        <f t="shared" si="0"/>
        <v/>
      </c>
      <c r="I23" s="29" t="str">
        <f t="shared" si="1"/>
        <v/>
      </c>
      <c r="J23" s="41"/>
      <c r="K23" s="41"/>
      <c r="L23" s="41"/>
      <c r="M23" s="41"/>
    </row>
    <row r="24" ht="15" customHeight="1" spans="1:13">
      <c r="A24" s="25"/>
      <c r="B24" s="26"/>
      <c r="C24" s="27"/>
      <c r="D24" s="41"/>
      <c r="E24" s="29"/>
      <c r="F24" s="31"/>
      <c r="G24" s="29"/>
      <c r="H24" s="29" t="str">
        <f t="shared" si="0"/>
        <v/>
      </c>
      <c r="I24" s="29" t="str">
        <f t="shared" si="1"/>
        <v/>
      </c>
      <c r="J24" s="41"/>
      <c r="K24" s="41"/>
      <c r="L24" s="41"/>
      <c r="M24" s="41"/>
    </row>
    <row r="25" ht="15" customHeight="1" spans="1:13">
      <c r="A25" s="25"/>
      <c r="B25" s="26"/>
      <c r="C25" s="27"/>
      <c r="D25" s="41"/>
      <c r="E25" s="29"/>
      <c r="F25" s="31"/>
      <c r="G25" s="29"/>
      <c r="H25" s="29" t="str">
        <f t="shared" si="0"/>
        <v/>
      </c>
      <c r="I25" s="29" t="str">
        <f t="shared" si="1"/>
        <v/>
      </c>
      <c r="J25" s="41"/>
      <c r="K25" s="41"/>
      <c r="L25" s="41"/>
      <c r="M25" s="41"/>
    </row>
    <row r="26" ht="15" customHeight="1" spans="1:13">
      <c r="A26" s="25"/>
      <c r="B26" s="26"/>
      <c r="C26" s="27"/>
      <c r="D26" s="41"/>
      <c r="E26" s="29"/>
      <c r="F26" s="31"/>
      <c r="G26" s="29"/>
      <c r="H26" s="29" t="str">
        <f t="shared" si="0"/>
        <v/>
      </c>
      <c r="I26" s="29" t="str">
        <f t="shared" si="1"/>
        <v/>
      </c>
      <c r="J26" s="41"/>
      <c r="K26" s="41"/>
      <c r="L26" s="41"/>
      <c r="M26" s="41"/>
    </row>
    <row r="27" ht="15" customHeight="1" spans="1:13">
      <c r="A27" s="25"/>
      <c r="B27" s="26"/>
      <c r="C27" s="27"/>
      <c r="D27" s="41"/>
      <c r="E27" s="29"/>
      <c r="F27" s="31"/>
      <c r="G27" s="29"/>
      <c r="H27" s="29" t="str">
        <f t="shared" si="0"/>
        <v/>
      </c>
      <c r="I27" s="29" t="str">
        <f t="shared" si="1"/>
        <v/>
      </c>
      <c r="J27" s="41"/>
      <c r="K27" s="41"/>
      <c r="L27" s="41"/>
      <c r="M27" s="41"/>
    </row>
    <row r="28" s="14" customFormat="1" ht="15" customHeight="1" spans="1:13">
      <c r="A28" s="94" t="s">
        <v>402</v>
      </c>
      <c r="B28" s="95"/>
      <c r="C28" s="34"/>
      <c r="D28" s="42"/>
      <c r="E28" s="37">
        <f>SUM(E7:E27)</f>
        <v>0</v>
      </c>
      <c r="F28" s="36">
        <f>SUM(F7:F27)</f>
        <v>0</v>
      </c>
      <c r="G28" s="37">
        <f>SUM(G7:G27)</f>
        <v>0</v>
      </c>
      <c r="H28" s="37" t="str">
        <f t="shared" si="0"/>
        <v/>
      </c>
      <c r="I28" s="37" t="str">
        <f t="shared" si="1"/>
        <v/>
      </c>
      <c r="J28" s="42"/>
      <c r="K28" s="42"/>
      <c r="L28" s="42"/>
      <c r="M28" s="42"/>
    </row>
    <row r="29" customHeight="1" spans="1:13">
      <c r="A29" s="96" t="s">
        <v>403</v>
      </c>
      <c r="B29" s="97"/>
      <c r="C29" s="34"/>
      <c r="D29" s="42"/>
      <c r="E29" s="37">
        <v>0</v>
      </c>
      <c r="F29" s="36">
        <v>0</v>
      </c>
      <c r="G29" s="37"/>
      <c r="H29" s="37" t="str">
        <f t="shared" si="0"/>
        <v/>
      </c>
      <c r="I29" s="37" t="str">
        <f t="shared" si="1"/>
        <v/>
      </c>
      <c r="J29" s="42"/>
      <c r="K29" s="41"/>
      <c r="L29" s="41"/>
      <c r="M29" s="41"/>
    </row>
    <row r="30" customHeight="1" spans="1:13">
      <c r="A30" s="96" t="s">
        <v>404</v>
      </c>
      <c r="B30" s="97"/>
      <c r="C30" s="34"/>
      <c r="D30" s="42"/>
      <c r="E30" s="37"/>
      <c r="F30" s="36"/>
      <c r="G30" s="37">
        <f>0</f>
        <v>0</v>
      </c>
      <c r="H30" s="37" t="str">
        <f t="shared" si="0"/>
        <v/>
      </c>
      <c r="I30" s="37" t="str">
        <f t="shared" si="1"/>
        <v/>
      </c>
      <c r="J30" s="42"/>
      <c r="K30" s="41"/>
      <c r="L30" s="41"/>
      <c r="M30" s="41"/>
    </row>
    <row r="31" customHeight="1" spans="1:13">
      <c r="A31" s="94" t="s">
        <v>405</v>
      </c>
      <c r="B31" s="95"/>
      <c r="C31" s="34"/>
      <c r="D31" s="42"/>
      <c r="E31" s="37">
        <f>E28-E29</f>
        <v>0</v>
      </c>
      <c r="F31" s="36">
        <f>F28-F29</f>
        <v>0</v>
      </c>
      <c r="G31" s="37">
        <f>G28-G30</f>
        <v>0</v>
      </c>
      <c r="H31" s="37" t="str">
        <f t="shared" si="0"/>
        <v/>
      </c>
      <c r="I31" s="37" t="str">
        <f t="shared" si="1"/>
        <v/>
      </c>
      <c r="J31" s="42"/>
      <c r="K31" s="41"/>
      <c r="L31" s="41"/>
      <c r="M31" s="41"/>
    </row>
  </sheetData>
  <mergeCells count="7">
    <mergeCell ref="A2:J2"/>
    <mergeCell ref="A3:J3"/>
    <mergeCell ref="A28:B28"/>
    <mergeCell ref="A29:B29"/>
    <mergeCell ref="A30:B30"/>
    <mergeCell ref="A31:B31"/>
    <mergeCell ref="K4:M5"/>
  </mergeCells>
  <hyperlinks>
    <hyperlink ref="A1" location="索引目录!D16" display="返回索引页"/>
    <hyperlink ref="B1" location="流动资产汇总表!B1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4">
    <tabColor theme="9" tint="0.399914548173467"/>
  </sheetPr>
  <dimension ref="A1:K42"/>
  <sheetViews>
    <sheetView view="pageBreakPreview" zoomScale="80" zoomScaleNormal="90" workbookViewId="0">
      <pane xSplit="2" ySplit="8" topLeftCell="C32" activePane="bottomRight" state="frozen"/>
      <selection/>
      <selection pane="topRight"/>
      <selection pane="bottomLeft"/>
      <selection pane="bottomRight" activeCell="E12" sqref="E12"/>
    </sheetView>
  </sheetViews>
  <sheetFormatPr defaultColWidth="9" defaultRowHeight="15.75" customHeight="1"/>
  <cols>
    <col min="1" max="1" width="7.625" style="15" customWidth="1"/>
    <col min="2" max="2" width="34.125" style="15" customWidth="1"/>
    <col min="3" max="3" width="20.5" style="15" hidden="1" customWidth="1" outlineLevel="1"/>
    <col min="4" max="4" width="20.5" style="15" customWidth="1" collapsed="1"/>
    <col min="5" max="7" width="20.5" style="15" customWidth="1"/>
    <col min="8" max="16384" width="9" style="15"/>
  </cols>
  <sheetData>
    <row r="1" s="11" customFormat="1" ht="10.5" spans="1:7">
      <c r="A1" s="17" t="s">
        <v>271</v>
      </c>
      <c r="B1" s="17" t="s">
        <v>272</v>
      </c>
      <c r="C1" s="18"/>
      <c r="D1" s="18"/>
      <c r="E1" s="18"/>
      <c r="F1" s="18"/>
      <c r="G1" s="18"/>
    </row>
    <row r="2" s="12" customFormat="1" ht="30" customHeight="1" spans="1:7">
      <c r="A2" s="19" t="s">
        <v>455</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11">
      <c r="A4" s="20"/>
      <c r="B4" s="20"/>
      <c r="C4" s="20"/>
      <c r="D4" s="20"/>
      <c r="E4" s="20"/>
      <c r="F4" s="20"/>
      <c r="G4" s="47" t="s">
        <v>456</v>
      </c>
      <c r="K4" s="39"/>
    </row>
    <row r="5" ht="15" customHeight="1" spans="1:7">
      <c r="A5" s="21" t="str">
        <f>封面!D7&amp;封面!F7</f>
        <v>产权持有单位：北京巴布科克·威尔科克斯有限公司</v>
      </c>
      <c r="G5" s="65" t="s">
        <v>168</v>
      </c>
    </row>
    <row r="6" s="13" customFormat="1" ht="15" customHeight="1" spans="1:7">
      <c r="A6" s="66" t="s">
        <v>275</v>
      </c>
      <c r="B6" s="66" t="s">
        <v>276</v>
      </c>
      <c r="C6" s="67" t="s">
        <v>277</v>
      </c>
      <c r="D6" s="79" t="s">
        <v>278</v>
      </c>
      <c r="E6" s="66" t="s">
        <v>279</v>
      </c>
      <c r="F6" s="66" t="s">
        <v>457</v>
      </c>
      <c r="G6" s="66" t="s">
        <v>356</v>
      </c>
    </row>
    <row r="7" ht="15" hidden="1" customHeight="1" outlineLevel="1" spans="1:7">
      <c r="A7" s="69" t="s">
        <v>458</v>
      </c>
      <c r="B7" s="104" t="s">
        <v>459</v>
      </c>
      <c r="C7" s="28">
        <f>'材料采购（在途物资）'!G29</f>
        <v>0</v>
      </c>
      <c r="D7" s="31">
        <f>'材料采购（在途物资）'!J29</f>
        <v>0</v>
      </c>
      <c r="E7" s="29">
        <f>'材料采购（在途物资）'!M29</f>
        <v>0</v>
      </c>
      <c r="F7" s="29">
        <f t="shared" ref="F7" si="0">E7-D7</f>
        <v>0</v>
      </c>
      <c r="G7" s="71" t="str">
        <f>IF(D7=0,"",(E7-D7)/D7*100)</f>
        <v/>
      </c>
    </row>
    <row r="8" ht="15" hidden="1" customHeight="1" outlineLevel="1" spans="1:7">
      <c r="A8" s="69"/>
      <c r="B8" s="104" t="s">
        <v>460</v>
      </c>
      <c r="C8" s="28">
        <f>'材料采购（在途物资）'!G30</f>
        <v>0</v>
      </c>
      <c r="D8" s="31">
        <f>'材料采购（在途物资）'!J30</f>
        <v>0</v>
      </c>
      <c r="E8" s="29">
        <f>'材料采购（在途物资）'!M30</f>
        <v>0</v>
      </c>
      <c r="F8" s="29">
        <f t="shared" ref="F8" si="1">E8-D8</f>
        <v>0</v>
      </c>
      <c r="G8" s="71" t="str">
        <f t="shared" ref="G8" si="2">IF(D8=0,"",(E8-D8)/D8*100)</f>
        <v/>
      </c>
    </row>
    <row r="9" ht="15" customHeight="1" collapsed="1" spans="1:7">
      <c r="A9" s="69" t="s">
        <v>458</v>
      </c>
      <c r="B9" s="104" t="s">
        <v>75</v>
      </c>
      <c r="C9" s="28">
        <f>C7-C8</f>
        <v>0</v>
      </c>
      <c r="D9" s="31">
        <f t="shared" ref="D9:E9" si="3">D7-D8</f>
        <v>0</v>
      </c>
      <c r="E9" s="29">
        <f t="shared" si="3"/>
        <v>0</v>
      </c>
      <c r="F9" s="29" t="str">
        <f t="shared" ref="F9" si="4">IF(OR(AND(D9=0,E9=0),E9=0),"",E9-D9)</f>
        <v/>
      </c>
      <c r="G9" s="29" t="str">
        <f t="shared" ref="G9" si="5">IF(ISERROR(F9/D9),"",F9/ABS(D9)*100)</f>
        <v/>
      </c>
    </row>
    <row r="10" ht="15" hidden="1" customHeight="1" outlineLevel="1" spans="1:7">
      <c r="A10" s="69" t="s">
        <v>461</v>
      </c>
      <c r="B10" s="104" t="s">
        <v>462</v>
      </c>
      <c r="C10" s="28">
        <f>原材料!H115</f>
        <v>0</v>
      </c>
      <c r="D10" s="31">
        <f>原材料!N115</f>
        <v>0</v>
      </c>
      <c r="E10" s="29">
        <f>原材料!Q115</f>
        <v>0</v>
      </c>
      <c r="F10" s="29" t="str">
        <f t="shared" ref="F10:F40" si="6">IF(OR(AND(D10=0,E10=0),E10=0),"",E10-D10)</f>
        <v/>
      </c>
      <c r="G10" s="71" t="str">
        <f t="shared" ref="G10:G40" si="7">IF(ISERROR(F10/D10),"",F10/ABS(D10)*100)</f>
        <v/>
      </c>
    </row>
    <row r="11" ht="15" hidden="1" customHeight="1" outlineLevel="1" spans="1:7">
      <c r="A11" s="69"/>
      <c r="B11" s="104" t="s">
        <v>460</v>
      </c>
      <c r="C11" s="28">
        <f>原材料!H116</f>
        <v>0</v>
      </c>
      <c r="D11" s="31">
        <f>原材料!N116</f>
        <v>0</v>
      </c>
      <c r="E11" s="29">
        <f>原材料!Q116</f>
        <v>0</v>
      </c>
      <c r="F11" s="29" t="str">
        <f t="shared" si="6"/>
        <v/>
      </c>
      <c r="G11" s="71" t="str">
        <f t="shared" si="7"/>
        <v/>
      </c>
    </row>
    <row r="12" ht="15" customHeight="1" collapsed="1" spans="1:7">
      <c r="A12" s="69" t="s">
        <v>461</v>
      </c>
      <c r="B12" s="104" t="s">
        <v>77</v>
      </c>
      <c r="C12" s="28">
        <f>C10-C11</f>
        <v>0</v>
      </c>
      <c r="D12" s="31">
        <f t="shared" ref="D12" si="8">D10-D11</f>
        <v>0</v>
      </c>
      <c r="E12" s="29">
        <f t="shared" ref="E12" si="9">E10-E11</f>
        <v>0</v>
      </c>
      <c r="F12" s="29" t="str">
        <f t="shared" si="6"/>
        <v/>
      </c>
      <c r="G12" s="71" t="str">
        <f t="shared" si="7"/>
        <v/>
      </c>
    </row>
    <row r="13" ht="15" hidden="1" customHeight="1" outlineLevel="1" spans="1:7">
      <c r="A13" s="69" t="s">
        <v>463</v>
      </c>
      <c r="B13" s="104" t="s">
        <v>464</v>
      </c>
      <c r="C13" s="28">
        <f>在库周转材料!H29</f>
        <v>0</v>
      </c>
      <c r="D13" s="31">
        <f>在库周转材料!L29</f>
        <v>0</v>
      </c>
      <c r="E13" s="29">
        <f>在库周转材料!O29</f>
        <v>0</v>
      </c>
      <c r="F13" s="29" t="str">
        <f t="shared" si="6"/>
        <v/>
      </c>
      <c r="G13" s="71" t="str">
        <f t="shared" si="7"/>
        <v/>
      </c>
    </row>
    <row r="14" ht="15" hidden="1" customHeight="1" outlineLevel="1" spans="1:7">
      <c r="A14" s="69"/>
      <c r="B14" s="104" t="s">
        <v>460</v>
      </c>
      <c r="C14" s="28">
        <f>在库周转材料!H30</f>
        <v>0</v>
      </c>
      <c r="D14" s="31">
        <f>在库周转材料!L30</f>
        <v>0</v>
      </c>
      <c r="E14" s="29">
        <f>在库周转材料!O30</f>
        <v>0</v>
      </c>
      <c r="F14" s="29" t="str">
        <f t="shared" si="6"/>
        <v/>
      </c>
      <c r="G14" s="71" t="str">
        <f t="shared" si="7"/>
        <v/>
      </c>
    </row>
    <row r="15" ht="15" customHeight="1" collapsed="1" spans="1:7">
      <c r="A15" s="69" t="s">
        <v>463</v>
      </c>
      <c r="B15" s="104" t="s">
        <v>465</v>
      </c>
      <c r="C15" s="28">
        <f>C13-C14</f>
        <v>0</v>
      </c>
      <c r="D15" s="31">
        <f t="shared" ref="D15" si="10">D13-D14</f>
        <v>0</v>
      </c>
      <c r="E15" s="29">
        <f t="shared" ref="E15" si="11">E13-E14</f>
        <v>0</v>
      </c>
      <c r="F15" s="29" t="str">
        <f t="shared" si="6"/>
        <v/>
      </c>
      <c r="G15" s="71" t="str">
        <f t="shared" si="7"/>
        <v/>
      </c>
    </row>
    <row r="16" ht="15" hidden="1" customHeight="1" outlineLevel="1" spans="1:7">
      <c r="A16" s="69" t="s">
        <v>466</v>
      </c>
      <c r="B16" s="104" t="s">
        <v>467</v>
      </c>
      <c r="C16" s="28">
        <f>委托加工物资!H29</f>
        <v>0</v>
      </c>
      <c r="D16" s="31">
        <f>委托加工物资!K29</f>
        <v>0</v>
      </c>
      <c r="E16" s="29">
        <f>委托加工物资!N29</f>
        <v>0</v>
      </c>
      <c r="F16" s="29" t="str">
        <f t="shared" si="6"/>
        <v/>
      </c>
      <c r="G16" s="71" t="str">
        <f t="shared" si="7"/>
        <v/>
      </c>
    </row>
    <row r="17" ht="15" hidden="1" customHeight="1" outlineLevel="1" spans="1:7">
      <c r="A17" s="69"/>
      <c r="B17" s="104" t="s">
        <v>460</v>
      </c>
      <c r="C17" s="28">
        <f>委托加工物资!H30</f>
        <v>0</v>
      </c>
      <c r="D17" s="31">
        <f>委托加工物资!K30</f>
        <v>0</v>
      </c>
      <c r="E17" s="29">
        <f>委托加工物资!N30</f>
        <v>0</v>
      </c>
      <c r="F17" s="29" t="str">
        <f t="shared" si="6"/>
        <v/>
      </c>
      <c r="G17" s="71" t="str">
        <f t="shared" si="7"/>
        <v/>
      </c>
    </row>
    <row r="18" ht="15" customHeight="1" collapsed="1" spans="1:7">
      <c r="A18" s="69" t="s">
        <v>466</v>
      </c>
      <c r="B18" s="104" t="s">
        <v>468</v>
      </c>
      <c r="C18" s="28">
        <f>C16-C17</f>
        <v>0</v>
      </c>
      <c r="D18" s="31">
        <f t="shared" ref="D18" si="12">D16-D17</f>
        <v>0</v>
      </c>
      <c r="E18" s="29">
        <f t="shared" ref="E18" si="13">E16-E17</f>
        <v>0</v>
      </c>
      <c r="F18" s="29" t="str">
        <f t="shared" si="6"/>
        <v/>
      </c>
      <c r="G18" s="71" t="str">
        <f t="shared" si="7"/>
        <v/>
      </c>
    </row>
    <row r="19" ht="15" hidden="1" customHeight="1" outlineLevel="1" spans="1:7">
      <c r="A19" s="69" t="s">
        <v>469</v>
      </c>
      <c r="B19" s="104" t="s">
        <v>470</v>
      </c>
      <c r="C19" s="28">
        <f>'产成品（库存商品）'!H29</f>
        <v>0</v>
      </c>
      <c r="D19" s="31">
        <f>'产成品（库存商品）'!K29</f>
        <v>0</v>
      </c>
      <c r="E19" s="29">
        <f>'产成品（库存商品）'!N29</f>
        <v>0</v>
      </c>
      <c r="F19" s="29" t="str">
        <f t="shared" si="6"/>
        <v/>
      </c>
      <c r="G19" s="71" t="str">
        <f t="shared" si="7"/>
        <v/>
      </c>
    </row>
    <row r="20" ht="15" hidden="1" customHeight="1" outlineLevel="1" spans="1:7">
      <c r="A20" s="69"/>
      <c r="B20" s="104" t="s">
        <v>460</v>
      </c>
      <c r="C20" s="28">
        <f>'产成品（库存商品）'!H30</f>
        <v>0</v>
      </c>
      <c r="D20" s="31">
        <f>'产成品（库存商品）'!K30</f>
        <v>0</v>
      </c>
      <c r="E20" s="29">
        <f>'产成品（库存商品）'!N30</f>
        <v>0</v>
      </c>
      <c r="F20" s="29" t="str">
        <f t="shared" si="6"/>
        <v/>
      </c>
      <c r="G20" s="71" t="str">
        <f t="shared" si="7"/>
        <v/>
      </c>
    </row>
    <row r="21" ht="15" customHeight="1" collapsed="1" spans="1:7">
      <c r="A21" s="69" t="s">
        <v>469</v>
      </c>
      <c r="B21" s="104" t="s">
        <v>84</v>
      </c>
      <c r="C21" s="28">
        <f>C19-C20</f>
        <v>0</v>
      </c>
      <c r="D21" s="31">
        <f>D19-D20</f>
        <v>0</v>
      </c>
      <c r="E21" s="29">
        <f>E19-E20</f>
        <v>0</v>
      </c>
      <c r="F21" s="29" t="str">
        <f t="shared" si="6"/>
        <v/>
      </c>
      <c r="G21" s="71" t="str">
        <f t="shared" si="7"/>
        <v/>
      </c>
    </row>
    <row r="22" ht="15" hidden="1" customHeight="1" outlineLevel="1" spans="1:7">
      <c r="A22" s="69" t="s">
        <v>471</v>
      </c>
      <c r="B22" s="104" t="s">
        <v>472</v>
      </c>
      <c r="C22" s="28">
        <f>'在产品（自制半成品）'!I29</f>
        <v>0</v>
      </c>
      <c r="D22" s="31">
        <f>'在产品（自制半成品）'!L29</f>
        <v>0</v>
      </c>
      <c r="E22" s="29">
        <f>'在产品（自制半成品）'!O29</f>
        <v>0</v>
      </c>
      <c r="F22" s="29" t="str">
        <f t="shared" si="6"/>
        <v/>
      </c>
      <c r="G22" s="71" t="str">
        <f t="shared" si="7"/>
        <v/>
      </c>
    </row>
    <row r="23" ht="15" hidden="1" customHeight="1" outlineLevel="1" spans="1:7">
      <c r="A23" s="69"/>
      <c r="B23" s="104" t="s">
        <v>460</v>
      </c>
      <c r="C23" s="28">
        <f>'在产品（自制半成品）'!I30</f>
        <v>0</v>
      </c>
      <c r="D23" s="31">
        <f>'在产品（自制半成品）'!L30</f>
        <v>0</v>
      </c>
      <c r="E23" s="29">
        <f>'在产品（自制半成品）'!O30</f>
        <v>0</v>
      </c>
      <c r="F23" s="29" t="str">
        <f t="shared" si="6"/>
        <v/>
      </c>
      <c r="G23" s="71" t="str">
        <f t="shared" si="7"/>
        <v/>
      </c>
    </row>
    <row r="24" ht="15" customHeight="1" collapsed="1" spans="1:7">
      <c r="A24" s="69" t="s">
        <v>471</v>
      </c>
      <c r="B24" s="104" t="s">
        <v>86</v>
      </c>
      <c r="C24" s="28">
        <f>C22-C23</f>
        <v>0</v>
      </c>
      <c r="D24" s="31">
        <f t="shared" ref="D24" si="14">D22-D23</f>
        <v>0</v>
      </c>
      <c r="E24" s="29">
        <f t="shared" ref="E24" si="15">E22-E23</f>
        <v>0</v>
      </c>
      <c r="F24" s="29" t="str">
        <f t="shared" si="6"/>
        <v/>
      </c>
      <c r="G24" s="71" t="str">
        <f t="shared" si="7"/>
        <v/>
      </c>
    </row>
    <row r="25" ht="15" hidden="1" customHeight="1" outlineLevel="1" spans="1:7">
      <c r="A25" s="69" t="s">
        <v>473</v>
      </c>
      <c r="B25" s="104" t="s">
        <v>474</v>
      </c>
      <c r="C25" s="28">
        <f>发出商品!H29</f>
        <v>0</v>
      </c>
      <c r="D25" s="31">
        <f>发出商品!K29</f>
        <v>0</v>
      </c>
      <c r="E25" s="29">
        <f>发出商品!N29</f>
        <v>0</v>
      </c>
      <c r="F25" s="29" t="str">
        <f t="shared" si="6"/>
        <v/>
      </c>
      <c r="G25" s="71" t="str">
        <f t="shared" si="7"/>
        <v/>
      </c>
    </row>
    <row r="26" ht="15" hidden="1" customHeight="1" outlineLevel="1" spans="1:7">
      <c r="A26" s="69"/>
      <c r="B26" s="104" t="s">
        <v>460</v>
      </c>
      <c r="C26" s="28">
        <f>发出商品!H30</f>
        <v>0</v>
      </c>
      <c r="D26" s="31">
        <f>发出商品!K30</f>
        <v>0</v>
      </c>
      <c r="E26" s="29">
        <f>发出商品!N30</f>
        <v>0</v>
      </c>
      <c r="F26" s="29" t="str">
        <f t="shared" si="6"/>
        <v/>
      </c>
      <c r="G26" s="71" t="str">
        <f t="shared" si="7"/>
        <v/>
      </c>
    </row>
    <row r="27" ht="15" customHeight="1" collapsed="1" spans="1:7">
      <c r="A27" s="69" t="s">
        <v>473</v>
      </c>
      <c r="B27" s="104" t="s">
        <v>88</v>
      </c>
      <c r="C27" s="28">
        <f>C25-C26</f>
        <v>0</v>
      </c>
      <c r="D27" s="31">
        <f t="shared" ref="D27" si="16">D25-D26</f>
        <v>0</v>
      </c>
      <c r="E27" s="29">
        <f t="shared" ref="E27" si="17">E25-E26</f>
        <v>0</v>
      </c>
      <c r="F27" s="29" t="str">
        <f t="shared" si="6"/>
        <v/>
      </c>
      <c r="G27" s="71" t="str">
        <f t="shared" si="7"/>
        <v/>
      </c>
    </row>
    <row r="28" ht="15" hidden="1" customHeight="1" outlineLevel="1" spans="1:7">
      <c r="A28" s="69" t="s">
        <v>475</v>
      </c>
      <c r="B28" s="104" t="s">
        <v>476</v>
      </c>
      <c r="C28" s="28">
        <f>在用周转材料!H29</f>
        <v>0</v>
      </c>
      <c r="D28" s="31">
        <f>在用周转材料!J29</f>
        <v>0</v>
      </c>
      <c r="E28" s="29">
        <f>在用周转材料!N29</f>
        <v>0</v>
      </c>
      <c r="F28" s="29" t="str">
        <f t="shared" si="6"/>
        <v/>
      </c>
      <c r="G28" s="71" t="str">
        <f t="shared" si="7"/>
        <v/>
      </c>
    </row>
    <row r="29" ht="15" hidden="1" customHeight="1" outlineLevel="1" spans="1:7">
      <c r="A29" s="69"/>
      <c r="B29" s="104" t="s">
        <v>460</v>
      </c>
      <c r="C29" s="28">
        <f>在用周转材料!H30</f>
        <v>0</v>
      </c>
      <c r="D29" s="31">
        <f>在用周转材料!J30</f>
        <v>0</v>
      </c>
      <c r="E29" s="29">
        <f>在用周转材料!N30</f>
        <v>0</v>
      </c>
      <c r="F29" s="29" t="str">
        <f t="shared" si="6"/>
        <v/>
      </c>
      <c r="G29" s="71" t="str">
        <f t="shared" si="7"/>
        <v/>
      </c>
    </row>
    <row r="30" ht="15" customHeight="1" collapsed="1" spans="1:7">
      <c r="A30" s="69" t="s">
        <v>475</v>
      </c>
      <c r="B30" s="104" t="s">
        <v>90</v>
      </c>
      <c r="C30" s="28">
        <f>C28-C29</f>
        <v>0</v>
      </c>
      <c r="D30" s="31">
        <f>D28-D29</f>
        <v>0</v>
      </c>
      <c r="E30" s="29">
        <f>E28-E29</f>
        <v>0</v>
      </c>
      <c r="F30" s="29" t="str">
        <f t="shared" si="6"/>
        <v/>
      </c>
      <c r="G30" s="71" t="str">
        <f t="shared" si="7"/>
        <v/>
      </c>
    </row>
    <row r="31" ht="15" customHeight="1" spans="1:7">
      <c r="A31" s="69"/>
      <c r="B31" s="104"/>
      <c r="C31" s="28"/>
      <c r="D31" s="31"/>
      <c r="E31" s="29"/>
      <c r="F31" s="29"/>
      <c r="G31" s="71"/>
    </row>
    <row r="32" ht="15" customHeight="1" spans="1:7">
      <c r="A32" s="69"/>
      <c r="B32" s="104"/>
      <c r="C32" s="28"/>
      <c r="D32" s="31"/>
      <c r="E32" s="29"/>
      <c r="F32" s="29"/>
      <c r="G32" s="71"/>
    </row>
    <row r="33" ht="15" customHeight="1" spans="1:7">
      <c r="A33" s="69"/>
      <c r="B33" s="104"/>
      <c r="C33" s="28"/>
      <c r="D33" s="31"/>
      <c r="E33" s="29"/>
      <c r="F33" s="29"/>
      <c r="G33" s="71"/>
    </row>
    <row r="34" ht="15" customHeight="1" spans="1:7">
      <c r="A34" s="69"/>
      <c r="B34" s="104"/>
      <c r="C34" s="28"/>
      <c r="D34" s="31"/>
      <c r="E34" s="29"/>
      <c r="F34" s="29"/>
      <c r="G34" s="71"/>
    </row>
    <row r="35" ht="15" customHeight="1" spans="1:7">
      <c r="A35" s="69"/>
      <c r="B35" s="104"/>
      <c r="C35" s="28"/>
      <c r="D35" s="31"/>
      <c r="E35" s="29"/>
      <c r="F35" s="29"/>
      <c r="G35" s="71"/>
    </row>
    <row r="36" ht="15" customHeight="1" spans="1:7">
      <c r="A36" s="69"/>
      <c r="B36" s="104"/>
      <c r="C36" s="28"/>
      <c r="D36" s="31"/>
      <c r="E36" s="29"/>
      <c r="F36" s="29"/>
      <c r="G36" s="71"/>
    </row>
    <row r="37" ht="15" customHeight="1" spans="1:7">
      <c r="A37" s="69"/>
      <c r="B37" s="41"/>
      <c r="C37" s="28"/>
      <c r="D37" s="31"/>
      <c r="E37" s="29"/>
      <c r="F37" s="29" t="str">
        <f t="shared" si="6"/>
        <v/>
      </c>
      <c r="G37" s="71" t="str">
        <f t="shared" si="7"/>
        <v/>
      </c>
    </row>
    <row r="38" s="14" customFormat="1" ht="15" customHeight="1" spans="1:7">
      <c r="A38" s="66" t="s">
        <v>300</v>
      </c>
      <c r="B38" s="84" t="s">
        <v>477</v>
      </c>
      <c r="C38" s="35">
        <f t="shared" ref="C38:E39" si="18">SUM(C7,C10,C13,C16,C19,C22,C25,C28)</f>
        <v>0</v>
      </c>
      <c r="D38" s="36">
        <f t="shared" si="18"/>
        <v>0</v>
      </c>
      <c r="E38" s="37">
        <f t="shared" si="18"/>
        <v>0</v>
      </c>
      <c r="F38" s="37" t="str">
        <f t="shared" si="6"/>
        <v/>
      </c>
      <c r="G38" s="73" t="str">
        <f t="shared" si="7"/>
        <v/>
      </c>
    </row>
    <row r="39" ht="15" customHeight="1" spans="1:7">
      <c r="A39" s="69"/>
      <c r="B39" s="104" t="s">
        <v>460</v>
      </c>
      <c r="C39" s="28">
        <f t="shared" si="18"/>
        <v>0</v>
      </c>
      <c r="D39" s="31">
        <f t="shared" si="18"/>
        <v>0</v>
      </c>
      <c r="E39" s="29">
        <f t="shared" si="18"/>
        <v>0</v>
      </c>
      <c r="F39" s="29" t="str">
        <f t="shared" si="6"/>
        <v/>
      </c>
      <c r="G39" s="71" t="str">
        <f t="shared" si="7"/>
        <v/>
      </c>
    </row>
    <row r="40" s="14" customFormat="1" ht="15" customHeight="1" spans="1:7">
      <c r="A40" s="66" t="s">
        <v>300</v>
      </c>
      <c r="B40" s="84" t="s">
        <v>478</v>
      </c>
      <c r="C40" s="35">
        <f>C38-C39</f>
        <v>0</v>
      </c>
      <c r="D40" s="36">
        <f>D38-D39</f>
        <v>0</v>
      </c>
      <c r="E40" s="37">
        <f>E38-E39</f>
        <v>0</v>
      </c>
      <c r="F40" s="37" t="str">
        <f t="shared" si="6"/>
        <v/>
      </c>
      <c r="G40" s="73" t="str">
        <f t="shared" si="7"/>
        <v/>
      </c>
    </row>
    <row r="41" ht="15" customHeight="1" spans="1:9">
      <c r="A41" s="15" t="str">
        <f>CONCATENATE(封面!$D$11,封面!$G$11)</f>
        <v>产权持有单位填表人：侯鹏浩</v>
      </c>
      <c r="E41" s="15" t="str">
        <f>"评估人员："&amp;封面!$G$20</f>
        <v>评估人员：</v>
      </c>
      <c r="G41" s="65" t="s">
        <v>313</v>
      </c>
      <c r="H41" s="21"/>
      <c r="I41" s="65"/>
    </row>
    <row r="42" ht="15" customHeight="1" spans="1:1">
      <c r="A42" s="15" t="str">
        <f>CONCATENATE(封面!$D$13,封面!$F$13,封面!$G$13,封面!$H$13,封面!$I$13,封面!$J$13,封面!$K$13)</f>
        <v>填表日期：2025年2月21日</v>
      </c>
    </row>
  </sheetData>
  <mergeCells count="2">
    <mergeCell ref="A2:G2"/>
    <mergeCell ref="A3:G3"/>
  </mergeCells>
  <hyperlinks>
    <hyperlink ref="A1" location="索引目录!D18" display="返回索引页"/>
    <hyperlink ref="B10" location="原材料!B1" display="原材料余额"/>
    <hyperlink ref="B7" location="'材料采购（在途物资）'!B1" display="材料采购（在途物资）余额"/>
    <hyperlink ref="B13" location="在库周转材料!B1" display="在库周转材料余额"/>
    <hyperlink ref="B16" location="委托加工物资!B1" display="委托加工物资余额"/>
    <hyperlink ref="B19" location="'产成品（库存商品）'!B1" display="产成品（库存商品）余额"/>
    <hyperlink ref="B22" location="'在产品（自制半成品）'!B1" display="在产品（自制半成品）余额"/>
    <hyperlink ref="B1" location="流动资产汇总表!B23" display="返回"/>
    <hyperlink ref="B25" location="发出商品!B1" display="发出商品余额"/>
    <hyperlink ref="B28" location="在用周转材料!B1" display="在用周转材料余额"/>
    <hyperlink ref="B9" location="'材料采购（在途物资）'!B1" display="材料采购（在途物资）"/>
    <hyperlink ref="B12" location="原材料!B1" display="原材料"/>
    <hyperlink ref="B15" location="在库周转材料!B1" display="在库周转材料"/>
    <hyperlink ref="B18" location="委托加工物资!B1" display="委托加工物资"/>
    <hyperlink ref="B21" location="'产成品（库存商品）'!B1" display="产成品（库存商品）"/>
    <hyperlink ref="B24" location="'在产品（自制半成品）'!B1" display="在产品（自制半成品）"/>
    <hyperlink ref="B27" location="发出商品!B1" display="发出商品"/>
    <hyperlink ref="B30" location="在用周转材料!B1" display="在用周转材料"/>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R31"/>
  <sheetViews>
    <sheetView view="pageBreakPreview" zoomScale="80" zoomScaleNormal="90" workbookViewId="0">
      <pane ySplit="7" topLeftCell="A8" activePane="bottomLeft" state="frozen"/>
      <selection/>
      <selection pane="bottomLeft" activeCell="M12" sqref="M12"/>
    </sheetView>
  </sheetViews>
  <sheetFormatPr defaultColWidth="9" defaultRowHeight="15.75" customHeight="1"/>
  <cols>
    <col min="1" max="1" width="7.625" style="15" customWidth="1"/>
    <col min="2" max="2" width="13.75" style="15" customWidth="1"/>
    <col min="3" max="3" width="15.25" style="15" customWidth="1"/>
    <col min="4" max="4" width="5.25" style="15" customWidth="1"/>
    <col min="5" max="5" width="7.75" style="15" hidden="1" customWidth="1" outlineLevel="1"/>
    <col min="6" max="6" width="9" style="15" hidden="1" customWidth="1" outlineLevel="1"/>
    <col min="7" max="7" width="14" style="15" hidden="1" customWidth="1" outlineLevel="1"/>
    <col min="8" max="8" width="9.625" style="15" customWidth="1" collapsed="1"/>
    <col min="9" max="9" width="7.625" style="15" customWidth="1"/>
    <col min="10" max="10" width="13.125" style="15" customWidth="1"/>
    <col min="11" max="11" width="8.25" style="15" customWidth="1"/>
    <col min="12" max="12" width="8.75" style="15" customWidth="1"/>
    <col min="13" max="13" width="12.625" style="15" customWidth="1"/>
    <col min="14" max="14" width="9.875" style="15" customWidth="1"/>
    <col min="15" max="15" width="8.25" style="15" customWidth="1"/>
    <col min="16" max="16" width="13.125" style="15" customWidth="1"/>
    <col min="17" max="17" width="11.375" style="15" customWidth="1"/>
    <col min="18" max="18" width="14.125" style="15" customWidth="1"/>
    <col min="19" max="16384" width="9" style="15"/>
  </cols>
  <sheetData>
    <row r="1" s="86" customFormat="1" ht="10.5" spans="1:16">
      <c r="A1" s="87" t="s">
        <v>271</v>
      </c>
      <c r="B1" s="91" t="s">
        <v>314</v>
      </c>
      <c r="C1" s="91"/>
      <c r="D1" s="88"/>
      <c r="E1" s="88"/>
      <c r="F1" s="88"/>
      <c r="G1" s="88"/>
      <c r="H1" s="88"/>
      <c r="I1" s="88"/>
      <c r="J1" s="88"/>
      <c r="K1" s="88"/>
      <c r="L1" s="88"/>
      <c r="M1" s="88"/>
      <c r="N1" s="88"/>
      <c r="O1" s="88"/>
      <c r="P1" s="88"/>
    </row>
    <row r="2" s="12" customFormat="1" ht="30" customHeight="1" spans="1:16">
      <c r="A2" s="19" t="s">
        <v>479</v>
      </c>
      <c r="B2" s="19"/>
      <c r="C2" s="19"/>
      <c r="D2" s="19"/>
      <c r="E2" s="19"/>
      <c r="F2" s="19"/>
      <c r="G2" s="19"/>
      <c r="H2" s="19"/>
      <c r="I2" s="19"/>
      <c r="J2" s="19"/>
      <c r="K2" s="19"/>
      <c r="L2" s="19"/>
      <c r="M2" s="19"/>
      <c r="N2" s="19"/>
      <c r="O2" s="19"/>
      <c r="P2" s="19"/>
    </row>
    <row r="3" ht="15" customHeight="1" spans="1:16">
      <c r="A3" s="20" t="str">
        <f>CONCATENATE(封面!D9,封面!F9,封面!G9,封面!H9,封面!I9,封面!J9,封面!K9)</f>
        <v>评估基准日：2025年1月31日</v>
      </c>
      <c r="B3" s="20"/>
      <c r="C3" s="20"/>
      <c r="D3" s="20"/>
      <c r="E3" s="20"/>
      <c r="F3" s="20"/>
      <c r="G3" s="20"/>
      <c r="H3" s="20"/>
      <c r="I3" s="20"/>
      <c r="J3" s="20"/>
      <c r="K3" s="38"/>
      <c r="L3" s="38"/>
      <c r="M3" s="38"/>
      <c r="N3" s="38"/>
      <c r="O3" s="38"/>
      <c r="P3" s="38"/>
    </row>
    <row r="4" ht="15" customHeight="1" spans="1:16">
      <c r="A4" s="20"/>
      <c r="B4" s="20"/>
      <c r="C4" s="20"/>
      <c r="D4" s="20"/>
      <c r="E4" s="20"/>
      <c r="F4" s="20"/>
      <c r="G4" s="20"/>
      <c r="H4" s="20"/>
      <c r="I4" s="20"/>
      <c r="J4" s="20"/>
      <c r="K4" s="39"/>
      <c r="L4" s="38"/>
      <c r="M4" s="38"/>
      <c r="N4" s="38"/>
      <c r="O4" s="38"/>
      <c r="P4" s="39" t="s">
        <v>480</v>
      </c>
    </row>
    <row r="5" ht="15" customHeight="1" spans="1:16">
      <c r="A5" s="21" t="str">
        <f>封面!D7&amp;封面!F7</f>
        <v>产权持有单位：北京巴布科克·威尔科克斯有限公司</v>
      </c>
      <c r="P5" s="39" t="s">
        <v>327</v>
      </c>
    </row>
    <row r="6" s="13" customFormat="1" ht="15" customHeight="1" spans="1:17">
      <c r="A6" s="22" t="s">
        <v>328</v>
      </c>
      <c r="B6" s="22" t="s">
        <v>481</v>
      </c>
      <c r="C6" s="22" t="s">
        <v>482</v>
      </c>
      <c r="D6" s="108" t="s">
        <v>483</v>
      </c>
      <c r="E6" s="22" t="s">
        <v>333</v>
      </c>
      <c r="F6" s="22"/>
      <c r="G6" s="23"/>
      <c r="H6" s="62" t="s">
        <v>334</v>
      </c>
      <c r="I6" s="62"/>
      <c r="J6" s="64"/>
      <c r="K6" s="22" t="s">
        <v>335</v>
      </c>
      <c r="L6" s="22"/>
      <c r="M6" s="22"/>
      <c r="N6" s="59" t="s">
        <v>336</v>
      </c>
      <c r="O6" s="22" t="s">
        <v>337</v>
      </c>
      <c r="P6" s="22" t="s">
        <v>338</v>
      </c>
      <c r="Q6" s="60" t="s">
        <v>345</v>
      </c>
    </row>
    <row r="7" s="13" customFormat="1" ht="15" customHeight="1" spans="1:17">
      <c r="A7" s="22"/>
      <c r="B7" s="22"/>
      <c r="C7" s="22"/>
      <c r="D7" s="110"/>
      <c r="E7" s="22" t="s">
        <v>484</v>
      </c>
      <c r="F7" s="22" t="s">
        <v>485</v>
      </c>
      <c r="G7" s="67" t="s">
        <v>203</v>
      </c>
      <c r="H7" s="22" t="s">
        <v>484</v>
      </c>
      <c r="I7" s="22" t="s">
        <v>485</v>
      </c>
      <c r="J7" s="22" t="s">
        <v>486</v>
      </c>
      <c r="K7" s="22" t="s">
        <v>487</v>
      </c>
      <c r="L7" s="22" t="s">
        <v>488</v>
      </c>
      <c r="M7" s="22" t="s">
        <v>486</v>
      </c>
      <c r="N7" s="61"/>
      <c r="O7" s="22"/>
      <c r="P7" s="22"/>
      <c r="Q7" s="60"/>
    </row>
    <row r="8" ht="15" customHeight="1" spans="1:18">
      <c r="A8" s="25"/>
      <c r="B8" s="104"/>
      <c r="C8" s="348"/>
      <c r="D8" s="341"/>
      <c r="E8" s="338"/>
      <c r="F8" s="29" t="str">
        <f>IF(E8=0,"",G8/E8)</f>
        <v/>
      </c>
      <c r="G8" s="28"/>
      <c r="H8" s="343"/>
      <c r="I8" s="29"/>
      <c r="J8" s="299"/>
      <c r="K8" s="338"/>
      <c r="L8" s="29"/>
      <c r="M8" s="29"/>
      <c r="N8" s="70" t="str">
        <f>IF(OR(AND(J8=0,M8=0),M8=0),"",M8-J8)</f>
        <v/>
      </c>
      <c r="O8" s="70" t="str">
        <f>IF(ISERROR(N8/J8),"",N8/ABS(J8)*100)</f>
        <v/>
      </c>
      <c r="P8" s="41"/>
      <c r="Q8" s="383"/>
      <c r="R8" s="384"/>
    </row>
    <row r="9" ht="15" customHeight="1" spans="1:18">
      <c r="A9" s="25"/>
      <c r="B9" s="104"/>
      <c r="C9" s="348"/>
      <c r="D9" s="341"/>
      <c r="E9" s="338"/>
      <c r="F9" s="29" t="str">
        <f t="shared" ref="F9:F29" si="0">IF(E9=0,"",G9/E9)</f>
        <v/>
      </c>
      <c r="G9" s="28"/>
      <c r="H9" s="343"/>
      <c r="I9" s="29" t="str">
        <f t="shared" ref="I9:I29" si="1">IF(H9=0,"",J9/H9)</f>
        <v/>
      </c>
      <c r="J9" s="299"/>
      <c r="K9" s="338"/>
      <c r="L9" s="29"/>
      <c r="M9" s="29"/>
      <c r="N9" s="29" t="str">
        <f t="shared" ref="N9:N31" si="2">IF(OR(AND(J9=0,M9=0),M9=0),"",M9-J9)</f>
        <v/>
      </c>
      <c r="O9" s="29" t="str">
        <f t="shared" ref="O9:O31" si="3">IF(ISERROR(N9/J9),"",N9/ABS(J9)*100)</f>
        <v/>
      </c>
      <c r="P9" s="41"/>
      <c r="Q9" s="383"/>
      <c r="R9" s="384"/>
    </row>
    <row r="10" ht="15" customHeight="1" spans="1:18">
      <c r="A10" s="25"/>
      <c r="B10" s="104"/>
      <c r="C10" s="348"/>
      <c r="D10" s="341"/>
      <c r="E10" s="338"/>
      <c r="F10" s="29" t="str">
        <f t="shared" si="0"/>
        <v/>
      </c>
      <c r="G10" s="28"/>
      <c r="H10" s="343"/>
      <c r="I10" s="29" t="str">
        <f t="shared" si="1"/>
        <v/>
      </c>
      <c r="J10" s="299"/>
      <c r="K10" s="338"/>
      <c r="L10" s="29"/>
      <c r="M10" s="29"/>
      <c r="N10" s="29" t="str">
        <f t="shared" si="2"/>
        <v/>
      </c>
      <c r="O10" s="29" t="str">
        <f t="shared" si="3"/>
        <v/>
      </c>
      <c r="P10" s="41"/>
      <c r="Q10" s="383"/>
      <c r="R10" s="384"/>
    </row>
    <row r="11" ht="15" customHeight="1" spans="1:17">
      <c r="A11" s="25"/>
      <c r="B11" s="104"/>
      <c r="C11" s="348"/>
      <c r="D11" s="341"/>
      <c r="E11" s="338"/>
      <c r="F11" s="29" t="str">
        <f t="shared" si="0"/>
        <v/>
      </c>
      <c r="G11" s="28"/>
      <c r="H11" s="343"/>
      <c r="I11" s="29" t="str">
        <f t="shared" si="1"/>
        <v/>
      </c>
      <c r="J11" s="299"/>
      <c r="K11" s="338"/>
      <c r="L11" s="29"/>
      <c r="M11" s="29"/>
      <c r="N11" s="29" t="str">
        <f t="shared" si="2"/>
        <v/>
      </c>
      <c r="O11" s="29" t="str">
        <f t="shared" si="3"/>
        <v/>
      </c>
      <c r="P11" s="41"/>
      <c r="Q11" s="41"/>
    </row>
    <row r="12" ht="15" customHeight="1" spans="1:17">
      <c r="A12" s="25"/>
      <c r="B12" s="104"/>
      <c r="C12" s="348"/>
      <c r="D12" s="341"/>
      <c r="E12" s="338"/>
      <c r="F12" s="29" t="str">
        <f t="shared" si="0"/>
        <v/>
      </c>
      <c r="G12" s="28"/>
      <c r="H12" s="343"/>
      <c r="I12" s="29" t="str">
        <f t="shared" si="1"/>
        <v/>
      </c>
      <c r="J12" s="299"/>
      <c r="K12" s="338"/>
      <c r="L12" s="29"/>
      <c r="M12" s="29"/>
      <c r="N12" s="29" t="str">
        <f t="shared" si="2"/>
        <v/>
      </c>
      <c r="O12" s="29" t="str">
        <f t="shared" si="3"/>
        <v/>
      </c>
      <c r="P12" s="41"/>
      <c r="Q12" s="41"/>
    </row>
    <row r="13" ht="15" customHeight="1" spans="1:17">
      <c r="A13" s="25"/>
      <c r="B13" s="104"/>
      <c r="C13" s="348"/>
      <c r="D13" s="341"/>
      <c r="E13" s="338"/>
      <c r="F13" s="29" t="str">
        <f t="shared" si="0"/>
        <v/>
      </c>
      <c r="G13" s="28"/>
      <c r="H13" s="343"/>
      <c r="I13" s="29" t="str">
        <f t="shared" si="1"/>
        <v/>
      </c>
      <c r="J13" s="299"/>
      <c r="K13" s="338"/>
      <c r="L13" s="29"/>
      <c r="M13" s="29"/>
      <c r="N13" s="29" t="str">
        <f t="shared" si="2"/>
        <v/>
      </c>
      <c r="O13" s="29" t="str">
        <f t="shared" si="3"/>
        <v/>
      </c>
      <c r="P13" s="41"/>
      <c r="Q13" s="41"/>
    </row>
    <row r="14" ht="15" customHeight="1" spans="1:17">
      <c r="A14" s="25"/>
      <c r="B14" s="104"/>
      <c r="C14" s="348"/>
      <c r="D14" s="341"/>
      <c r="E14" s="338"/>
      <c r="F14" s="29" t="str">
        <f t="shared" si="0"/>
        <v/>
      </c>
      <c r="G14" s="28"/>
      <c r="H14" s="343"/>
      <c r="I14" s="29" t="str">
        <f t="shared" si="1"/>
        <v/>
      </c>
      <c r="J14" s="299"/>
      <c r="K14" s="338"/>
      <c r="L14" s="29"/>
      <c r="M14" s="29"/>
      <c r="N14" s="29" t="str">
        <f t="shared" si="2"/>
        <v/>
      </c>
      <c r="O14" s="29" t="str">
        <f t="shared" si="3"/>
        <v/>
      </c>
      <c r="P14" s="41"/>
      <c r="Q14" s="41"/>
    </row>
    <row r="15" ht="15" customHeight="1" spans="1:17">
      <c r="A15" s="25"/>
      <c r="B15" s="104"/>
      <c r="C15" s="348"/>
      <c r="D15" s="341"/>
      <c r="E15" s="338"/>
      <c r="F15" s="29" t="str">
        <f t="shared" si="0"/>
        <v/>
      </c>
      <c r="G15" s="28"/>
      <c r="H15" s="343"/>
      <c r="I15" s="29" t="str">
        <f t="shared" si="1"/>
        <v/>
      </c>
      <c r="J15" s="299"/>
      <c r="K15" s="338"/>
      <c r="L15" s="29"/>
      <c r="M15" s="29"/>
      <c r="N15" s="29" t="str">
        <f t="shared" si="2"/>
        <v/>
      </c>
      <c r="O15" s="29" t="str">
        <f t="shared" si="3"/>
        <v/>
      </c>
      <c r="P15" s="41"/>
      <c r="Q15" s="41"/>
    </row>
    <row r="16" ht="15" customHeight="1" spans="1:17">
      <c r="A16" s="25"/>
      <c r="B16" s="104"/>
      <c r="C16" s="348"/>
      <c r="D16" s="341"/>
      <c r="E16" s="338"/>
      <c r="F16" s="29" t="str">
        <f t="shared" si="0"/>
        <v/>
      </c>
      <c r="G16" s="28"/>
      <c r="H16" s="343"/>
      <c r="I16" s="29" t="str">
        <f t="shared" si="1"/>
        <v/>
      </c>
      <c r="J16" s="299"/>
      <c r="K16" s="338"/>
      <c r="L16" s="29"/>
      <c r="M16" s="29"/>
      <c r="N16" s="29" t="str">
        <f t="shared" si="2"/>
        <v/>
      </c>
      <c r="O16" s="29" t="str">
        <f t="shared" si="3"/>
        <v/>
      </c>
      <c r="P16" s="41"/>
      <c r="Q16" s="41"/>
    </row>
    <row r="17" ht="15" customHeight="1" spans="1:17">
      <c r="A17" s="25"/>
      <c r="B17" s="104"/>
      <c r="C17" s="348"/>
      <c r="D17" s="341"/>
      <c r="E17" s="338"/>
      <c r="F17" s="29" t="str">
        <f t="shared" si="0"/>
        <v/>
      </c>
      <c r="G17" s="28"/>
      <c r="H17" s="343"/>
      <c r="I17" s="29" t="str">
        <f t="shared" si="1"/>
        <v/>
      </c>
      <c r="J17" s="299"/>
      <c r="K17" s="338"/>
      <c r="L17" s="29"/>
      <c r="M17" s="29"/>
      <c r="N17" s="29" t="str">
        <f t="shared" si="2"/>
        <v/>
      </c>
      <c r="O17" s="29" t="str">
        <f t="shared" si="3"/>
        <v/>
      </c>
      <c r="P17" s="41"/>
      <c r="Q17" s="41"/>
    </row>
    <row r="18" ht="15" customHeight="1" spans="1:17">
      <c r="A18" s="25"/>
      <c r="B18" s="104"/>
      <c r="C18" s="348"/>
      <c r="D18" s="341"/>
      <c r="E18" s="338"/>
      <c r="F18" s="29" t="str">
        <f t="shared" si="0"/>
        <v/>
      </c>
      <c r="G18" s="28"/>
      <c r="H18" s="343"/>
      <c r="I18" s="29" t="str">
        <f t="shared" si="1"/>
        <v/>
      </c>
      <c r="J18" s="299"/>
      <c r="K18" s="338"/>
      <c r="L18" s="29"/>
      <c r="M18" s="29"/>
      <c r="N18" s="29" t="str">
        <f t="shared" si="2"/>
        <v/>
      </c>
      <c r="O18" s="29" t="str">
        <f t="shared" si="3"/>
        <v/>
      </c>
      <c r="P18" s="41"/>
      <c r="Q18" s="41"/>
    </row>
    <row r="19" ht="15" customHeight="1" spans="1:17">
      <c r="A19" s="25"/>
      <c r="B19" s="104"/>
      <c r="C19" s="348"/>
      <c r="D19" s="341"/>
      <c r="E19" s="338"/>
      <c r="F19" s="29" t="str">
        <f t="shared" si="0"/>
        <v/>
      </c>
      <c r="G19" s="28"/>
      <c r="H19" s="343"/>
      <c r="I19" s="29" t="str">
        <f t="shared" si="1"/>
        <v/>
      </c>
      <c r="J19" s="299"/>
      <c r="K19" s="338"/>
      <c r="L19" s="29"/>
      <c r="M19" s="29"/>
      <c r="N19" s="29" t="str">
        <f t="shared" si="2"/>
        <v/>
      </c>
      <c r="O19" s="29" t="str">
        <f t="shared" si="3"/>
        <v/>
      </c>
      <c r="P19" s="41"/>
      <c r="Q19" s="41"/>
    </row>
    <row r="20" ht="15" customHeight="1" spans="1:17">
      <c r="A20" s="25"/>
      <c r="B20" s="104"/>
      <c r="C20" s="348"/>
      <c r="D20" s="341"/>
      <c r="E20" s="338"/>
      <c r="F20" s="29" t="str">
        <f t="shared" si="0"/>
        <v/>
      </c>
      <c r="G20" s="28"/>
      <c r="H20" s="343"/>
      <c r="I20" s="29" t="str">
        <f t="shared" si="1"/>
        <v/>
      </c>
      <c r="J20" s="299"/>
      <c r="K20" s="338"/>
      <c r="L20" s="29"/>
      <c r="M20" s="29"/>
      <c r="N20" s="29" t="str">
        <f t="shared" si="2"/>
        <v/>
      </c>
      <c r="O20" s="29" t="str">
        <f t="shared" si="3"/>
        <v/>
      </c>
      <c r="P20" s="41"/>
      <c r="Q20" s="41"/>
    </row>
    <row r="21" ht="15" customHeight="1" spans="1:17">
      <c r="A21" s="25"/>
      <c r="B21" s="104"/>
      <c r="C21" s="348"/>
      <c r="D21" s="341"/>
      <c r="E21" s="338"/>
      <c r="F21" s="29" t="str">
        <f t="shared" si="0"/>
        <v/>
      </c>
      <c r="G21" s="28"/>
      <c r="H21" s="343"/>
      <c r="I21" s="29" t="str">
        <f t="shared" si="1"/>
        <v/>
      </c>
      <c r="J21" s="299"/>
      <c r="K21" s="338"/>
      <c r="L21" s="29"/>
      <c r="M21" s="29"/>
      <c r="N21" s="29" t="str">
        <f t="shared" si="2"/>
        <v/>
      </c>
      <c r="O21" s="29" t="str">
        <f t="shared" si="3"/>
        <v/>
      </c>
      <c r="P21" s="41"/>
      <c r="Q21" s="41"/>
    </row>
    <row r="22" ht="15" customHeight="1" spans="1:17">
      <c r="A22" s="25"/>
      <c r="B22" s="104"/>
      <c r="C22" s="348"/>
      <c r="D22" s="341"/>
      <c r="E22" s="338"/>
      <c r="F22" s="29" t="str">
        <f t="shared" si="0"/>
        <v/>
      </c>
      <c r="G22" s="28"/>
      <c r="H22" s="343"/>
      <c r="I22" s="29" t="str">
        <f t="shared" si="1"/>
        <v/>
      </c>
      <c r="J22" s="299"/>
      <c r="K22" s="338"/>
      <c r="L22" s="29"/>
      <c r="M22" s="29"/>
      <c r="N22" s="29" t="str">
        <f t="shared" si="2"/>
        <v/>
      </c>
      <c r="O22" s="29" t="str">
        <f t="shared" si="3"/>
        <v/>
      </c>
      <c r="P22" s="41"/>
      <c r="Q22" s="41"/>
    </row>
    <row r="23" ht="15" customHeight="1" spans="1:17">
      <c r="A23" s="25"/>
      <c r="B23" s="104"/>
      <c r="C23" s="348"/>
      <c r="D23" s="341"/>
      <c r="E23" s="338"/>
      <c r="F23" s="29" t="str">
        <f t="shared" si="0"/>
        <v/>
      </c>
      <c r="G23" s="28"/>
      <c r="H23" s="343"/>
      <c r="I23" s="29" t="str">
        <f t="shared" si="1"/>
        <v/>
      </c>
      <c r="J23" s="299"/>
      <c r="K23" s="338"/>
      <c r="L23" s="29"/>
      <c r="M23" s="29"/>
      <c r="N23" s="29" t="str">
        <f t="shared" si="2"/>
        <v/>
      </c>
      <c r="O23" s="29" t="str">
        <f t="shared" si="3"/>
        <v/>
      </c>
      <c r="P23" s="41"/>
      <c r="Q23" s="41"/>
    </row>
    <row r="24" ht="15" customHeight="1" spans="1:17">
      <c r="A24" s="25"/>
      <c r="B24" s="104"/>
      <c r="C24" s="348"/>
      <c r="D24" s="341"/>
      <c r="E24" s="338"/>
      <c r="F24" s="29" t="str">
        <f t="shared" si="0"/>
        <v/>
      </c>
      <c r="G24" s="28"/>
      <c r="H24" s="343"/>
      <c r="I24" s="29" t="str">
        <f t="shared" si="1"/>
        <v/>
      </c>
      <c r="J24" s="299"/>
      <c r="K24" s="338"/>
      <c r="L24" s="29"/>
      <c r="M24" s="29"/>
      <c r="N24" s="29" t="str">
        <f t="shared" si="2"/>
        <v/>
      </c>
      <c r="O24" s="29" t="str">
        <f t="shared" si="3"/>
        <v/>
      </c>
      <c r="P24" s="41"/>
      <c r="Q24" s="41"/>
    </row>
    <row r="25" ht="15" customHeight="1" spans="1:17">
      <c r="A25" s="25"/>
      <c r="B25" s="104"/>
      <c r="C25" s="348"/>
      <c r="D25" s="341"/>
      <c r="E25" s="338"/>
      <c r="F25" s="29" t="str">
        <f t="shared" si="0"/>
        <v/>
      </c>
      <c r="G25" s="28"/>
      <c r="H25" s="343"/>
      <c r="I25" s="29" t="str">
        <f t="shared" si="1"/>
        <v/>
      </c>
      <c r="J25" s="299"/>
      <c r="K25" s="338"/>
      <c r="L25" s="29"/>
      <c r="M25" s="29"/>
      <c r="N25" s="29" t="str">
        <f t="shared" si="2"/>
        <v/>
      </c>
      <c r="O25" s="29" t="str">
        <f t="shared" si="3"/>
        <v/>
      </c>
      <c r="P25" s="41"/>
      <c r="Q25" s="41"/>
    </row>
    <row r="26" ht="15" customHeight="1" spans="1:17">
      <c r="A26" s="25"/>
      <c r="B26" s="104"/>
      <c r="C26" s="348"/>
      <c r="D26" s="341"/>
      <c r="E26" s="338"/>
      <c r="F26" s="29" t="str">
        <f t="shared" si="0"/>
        <v/>
      </c>
      <c r="G26" s="28"/>
      <c r="H26" s="343"/>
      <c r="I26" s="29" t="str">
        <f t="shared" si="1"/>
        <v/>
      </c>
      <c r="J26" s="299"/>
      <c r="K26" s="338"/>
      <c r="L26" s="29"/>
      <c r="M26" s="29"/>
      <c r="N26" s="29" t="str">
        <f t="shared" si="2"/>
        <v/>
      </c>
      <c r="O26" s="29" t="str">
        <f t="shared" si="3"/>
        <v/>
      </c>
      <c r="P26" s="41"/>
      <c r="Q26" s="41"/>
    </row>
    <row r="27" ht="15" customHeight="1" spans="1:17">
      <c r="A27" s="25"/>
      <c r="B27" s="104"/>
      <c r="C27" s="348"/>
      <c r="D27" s="341"/>
      <c r="E27" s="338"/>
      <c r="F27" s="29" t="str">
        <f t="shared" si="0"/>
        <v/>
      </c>
      <c r="G27" s="28"/>
      <c r="H27" s="343"/>
      <c r="I27" s="29" t="str">
        <f t="shared" si="1"/>
        <v/>
      </c>
      <c r="J27" s="299"/>
      <c r="K27" s="338"/>
      <c r="L27" s="29"/>
      <c r="M27" s="29"/>
      <c r="N27" s="29" t="str">
        <f t="shared" si="2"/>
        <v/>
      </c>
      <c r="O27" s="29" t="str">
        <f t="shared" si="3"/>
        <v/>
      </c>
      <c r="P27" s="41"/>
      <c r="Q27" s="41"/>
    </row>
    <row r="28" ht="15" customHeight="1" spans="1:17">
      <c r="A28" s="25"/>
      <c r="B28" s="104"/>
      <c r="C28" s="348"/>
      <c r="D28" s="341"/>
      <c r="E28" s="338"/>
      <c r="F28" s="29" t="str">
        <f t="shared" si="0"/>
        <v/>
      </c>
      <c r="G28" s="28"/>
      <c r="H28" s="343"/>
      <c r="I28" s="29" t="str">
        <f t="shared" si="1"/>
        <v/>
      </c>
      <c r="J28" s="299"/>
      <c r="K28" s="338"/>
      <c r="L28" s="29"/>
      <c r="M28" s="29"/>
      <c r="N28" s="29" t="str">
        <f t="shared" si="2"/>
        <v/>
      </c>
      <c r="O28" s="29" t="str">
        <f t="shared" si="3"/>
        <v/>
      </c>
      <c r="P28" s="41"/>
      <c r="Q28" s="41"/>
    </row>
    <row r="29" ht="15" customHeight="1" spans="1:17">
      <c r="A29" s="94" t="s">
        <v>402</v>
      </c>
      <c r="B29" s="95"/>
      <c r="C29" s="348"/>
      <c r="D29" s="341"/>
      <c r="E29" s="338"/>
      <c r="F29" s="29" t="str">
        <f t="shared" si="0"/>
        <v/>
      </c>
      <c r="G29" s="35">
        <f>SUM(G8:G28)</f>
        <v>0</v>
      </c>
      <c r="H29" s="343"/>
      <c r="I29" s="29" t="str">
        <f t="shared" si="1"/>
        <v/>
      </c>
      <c r="J29" s="37">
        <f>SUM(J8:J28)</f>
        <v>0</v>
      </c>
      <c r="K29" s="338"/>
      <c r="L29" s="29"/>
      <c r="M29" s="37">
        <f>SUM(M8:M28)</f>
        <v>0</v>
      </c>
      <c r="N29" s="37" t="str">
        <f t="shared" si="2"/>
        <v/>
      </c>
      <c r="O29" s="37" t="str">
        <f t="shared" si="3"/>
        <v/>
      </c>
      <c r="P29" s="41"/>
      <c r="Q29" s="41"/>
    </row>
    <row r="30" ht="15" customHeight="1" spans="1:17">
      <c r="A30" s="104" t="s">
        <v>460</v>
      </c>
      <c r="B30" s="104"/>
      <c r="C30" s="41"/>
      <c r="D30" s="41"/>
      <c r="E30" s="41"/>
      <c r="F30" s="342"/>
      <c r="G30" s="28"/>
      <c r="H30" s="343"/>
      <c r="I30" s="342"/>
      <c r="J30" s="382"/>
      <c r="K30" s="41"/>
      <c r="L30" s="41"/>
      <c r="M30" s="382"/>
      <c r="N30" s="29" t="str">
        <f t="shared" si="2"/>
        <v/>
      </c>
      <c r="O30" s="29" t="str">
        <f t="shared" si="3"/>
        <v/>
      </c>
      <c r="P30" s="41"/>
      <c r="Q30" s="41"/>
    </row>
    <row r="31" s="14" customFormat="1" ht="15" customHeight="1" spans="1:17">
      <c r="A31" s="94" t="s">
        <v>405</v>
      </c>
      <c r="B31" s="95"/>
      <c r="C31" s="33"/>
      <c r="D31" s="42"/>
      <c r="E31" s="58"/>
      <c r="F31" s="37"/>
      <c r="G31" s="35">
        <f>G29-G30</f>
        <v>0</v>
      </c>
      <c r="H31" s="343"/>
      <c r="I31" s="37"/>
      <c r="J31" s="37">
        <f>J29-J30</f>
        <v>0</v>
      </c>
      <c r="K31" s="58"/>
      <c r="L31" s="37"/>
      <c r="M31" s="37">
        <f>M29-M30</f>
        <v>0</v>
      </c>
      <c r="N31" s="37" t="str">
        <f t="shared" si="2"/>
        <v/>
      </c>
      <c r="O31" s="37" t="str">
        <f t="shared" si="3"/>
        <v/>
      </c>
      <c r="P31" s="42"/>
      <c r="Q31" s="42"/>
    </row>
  </sheetData>
  <mergeCells count="16">
    <mergeCell ref="A2:P2"/>
    <mergeCell ref="A3:P3"/>
    <mergeCell ref="E6:G6"/>
    <mergeCell ref="H6:J6"/>
    <mergeCell ref="K6:M6"/>
    <mergeCell ref="A29:B29"/>
    <mergeCell ref="A30:B30"/>
    <mergeCell ref="A31:B31"/>
    <mergeCell ref="A6:A7"/>
    <mergeCell ref="B6:B7"/>
    <mergeCell ref="C6:C7"/>
    <mergeCell ref="D6:D7"/>
    <mergeCell ref="N6:N7"/>
    <mergeCell ref="O6:O7"/>
    <mergeCell ref="P6:P7"/>
    <mergeCell ref="Q6:Q7"/>
  </mergeCells>
  <hyperlinks>
    <hyperlink ref="A1" location="索引目录!E18" display="返回索引页"/>
    <hyperlink ref="B1" location="存货汇总!B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AH118"/>
  <sheetViews>
    <sheetView view="pageBreakPreview" zoomScaleNormal="90" workbookViewId="0">
      <selection activeCell="B19" sqref="B19"/>
    </sheetView>
  </sheetViews>
  <sheetFormatPr defaultColWidth="9" defaultRowHeight="15.75" customHeight="1"/>
  <cols>
    <col min="1" max="1" width="6.75" style="38" customWidth="1"/>
    <col min="2" max="2" width="12.5" style="15" customWidth="1"/>
    <col min="3" max="3" width="20.6666666666667" style="15" customWidth="1"/>
    <col min="4" max="4" width="4.5" style="15" customWidth="1"/>
    <col min="5" max="5" width="6.75" style="15" customWidth="1"/>
    <col min="6" max="6" width="8.5" style="15" hidden="1" customWidth="1" outlineLevel="1"/>
    <col min="7" max="7" width="7.25" style="15" hidden="1" customWidth="1" outlineLevel="1"/>
    <col min="8" max="8" width="11.75" style="15" hidden="1" customWidth="1" outlineLevel="1"/>
    <col min="9" max="9" width="8.25" style="15" hidden="1" customWidth="1" outlineLevel="1"/>
    <col min="10" max="10" width="9.91666666666667" style="15" customWidth="1" outlineLevel="1"/>
    <col min="11" max="11" width="8.25" style="15" customWidth="1" outlineLevel="1"/>
    <col min="12" max="12" width="6.33333333333333" style="354" customWidth="1"/>
    <col min="13" max="13" width="8.25" style="354" customWidth="1"/>
    <col min="14" max="14" width="12.5" style="354" customWidth="1"/>
    <col min="15" max="15" width="9.25" style="15" customWidth="1"/>
    <col min="16" max="16" width="8.75" style="15" customWidth="1"/>
    <col min="17" max="17" width="10.6666666666667" style="15" customWidth="1"/>
    <col min="18" max="18" width="11.25" style="15" customWidth="1"/>
    <col min="19" max="19" width="7.125" style="15" customWidth="1"/>
    <col min="20" max="20" width="7.25" style="15" customWidth="1"/>
    <col min="21" max="21" width="15.25" style="15" customWidth="1"/>
    <col min="22" max="32" width="9" style="15"/>
    <col min="33" max="34" width="9.25" style="15"/>
    <col min="35" max="16382" width="9" style="15"/>
  </cols>
  <sheetData>
    <row r="1" s="86" customFormat="1" ht="10.5" spans="1:22">
      <c r="A1" s="87" t="s">
        <v>271</v>
      </c>
      <c r="B1" s="91" t="s">
        <v>314</v>
      </c>
      <c r="C1" s="91"/>
      <c r="D1" s="88"/>
      <c r="E1" s="88"/>
      <c r="F1" s="88"/>
      <c r="G1" s="88"/>
      <c r="H1" s="88"/>
      <c r="I1" s="88"/>
      <c r="J1" s="88"/>
      <c r="K1" s="88"/>
      <c r="L1" s="88"/>
      <c r="M1" s="88"/>
      <c r="N1" s="88"/>
      <c r="O1" s="88"/>
      <c r="P1" s="88"/>
      <c r="Q1" s="88"/>
      <c r="R1" s="88"/>
      <c r="S1" s="88"/>
      <c r="T1" s="88"/>
      <c r="U1" s="371" t="s">
        <v>489</v>
      </c>
      <c r="V1" s="371" t="s">
        <v>490</v>
      </c>
    </row>
    <row r="2" s="12" customFormat="1" ht="30" customHeight="1" spans="1:34">
      <c r="A2" s="19" t="s">
        <v>491</v>
      </c>
      <c r="B2" s="19"/>
      <c r="C2" s="19"/>
      <c r="D2" s="19"/>
      <c r="E2" s="19"/>
      <c r="F2" s="19"/>
      <c r="G2" s="19"/>
      <c r="H2" s="19"/>
      <c r="I2" s="19"/>
      <c r="J2" s="19"/>
      <c r="K2" s="19"/>
      <c r="L2" s="19"/>
      <c r="M2" s="19"/>
      <c r="N2" s="19"/>
      <c r="O2" s="19"/>
      <c r="P2" s="19"/>
      <c r="Q2" s="19"/>
      <c r="R2" s="19"/>
      <c r="S2" s="19"/>
      <c r="T2" s="19"/>
      <c r="U2" s="12">
        <v>1075</v>
      </c>
      <c r="V2" s="12">
        <v>1175</v>
      </c>
      <c r="X2" s="12">
        <v>1050</v>
      </c>
      <c r="Y2" s="12">
        <v>1150</v>
      </c>
      <c r="AA2" s="12">
        <v>1250</v>
      </c>
      <c r="AB2" s="12">
        <v>1350</v>
      </c>
      <c r="AD2" s="12">
        <v>1595</v>
      </c>
      <c r="AE2" s="12">
        <v>1695</v>
      </c>
      <c r="AG2" s="12">
        <v>48100</v>
      </c>
      <c r="AH2" s="12">
        <v>48680</v>
      </c>
    </row>
    <row r="3" ht="15" customHeight="1" spans="1:33">
      <c r="A3" s="20" t="str">
        <f>CONCATENATE(封面!D9,封面!F9,封面!G9,封面!H9,封面!I9,封面!J9,封面!K9)</f>
        <v>评估基准日：2025年1月31日</v>
      </c>
      <c r="B3" s="20"/>
      <c r="C3" s="20"/>
      <c r="D3" s="20"/>
      <c r="E3" s="20"/>
      <c r="F3" s="20"/>
      <c r="G3" s="20"/>
      <c r="H3" s="20"/>
      <c r="I3" s="20"/>
      <c r="J3" s="20"/>
      <c r="K3" s="20"/>
      <c r="L3" s="20"/>
      <c r="M3" s="20"/>
      <c r="N3" s="20"/>
      <c r="O3" s="20"/>
      <c r="P3" s="20"/>
      <c r="Q3" s="20"/>
      <c r="R3" s="20"/>
      <c r="S3" s="20"/>
      <c r="T3" s="20"/>
      <c r="V3" s="372" t="s">
        <v>492</v>
      </c>
      <c r="X3" s="372" t="s">
        <v>493</v>
      </c>
      <c r="AA3" s="372" t="s">
        <v>494</v>
      </c>
      <c r="AD3" s="372" t="s">
        <v>495</v>
      </c>
      <c r="AG3" s="372" t="s">
        <v>496</v>
      </c>
    </row>
    <row r="4" ht="15" customHeight="1" spans="1:33">
      <c r="A4" s="20"/>
      <c r="B4" s="20"/>
      <c r="C4" s="20"/>
      <c r="D4" s="20"/>
      <c r="E4" s="20"/>
      <c r="F4" s="20"/>
      <c r="G4" s="20"/>
      <c r="H4" s="20"/>
      <c r="I4" s="20"/>
      <c r="J4" s="20"/>
      <c r="K4" s="20"/>
      <c r="L4" s="20"/>
      <c r="M4" s="47"/>
      <c r="N4" s="20"/>
      <c r="O4" s="20"/>
      <c r="P4" s="20"/>
      <c r="Q4" s="20"/>
      <c r="R4" s="20"/>
      <c r="S4" s="20"/>
      <c r="T4" s="39" t="s">
        <v>497</v>
      </c>
      <c r="U4" s="372" t="s">
        <v>498</v>
      </c>
      <c r="V4" s="15">
        <f>(U2+V2)/2/1000*1.13</f>
        <v>1.27125</v>
      </c>
      <c r="X4" s="15">
        <f>(X2+Y2)/2/1000*1.13</f>
        <v>1.243</v>
      </c>
      <c r="AA4" s="15">
        <f>(AA2+AB2)/2/1000*1.13</f>
        <v>1.469</v>
      </c>
      <c r="AD4" s="15">
        <f>(AD2+AE2)/2/1000*1.13</f>
        <v>1.85885</v>
      </c>
      <c r="AG4" s="15">
        <f>(AG2+AH2)/2/1000*1.13</f>
        <v>54.6807</v>
      </c>
    </row>
    <row r="5" ht="15" customHeight="1" spans="1:20">
      <c r="A5" s="21" t="str">
        <f>封面!D7&amp;封面!F7</f>
        <v>产权持有单位：北京巴布科克·威尔科克斯有限公司</v>
      </c>
      <c r="T5" s="39" t="s">
        <v>327</v>
      </c>
    </row>
    <row r="6" s="13" customFormat="1" ht="15" customHeight="1" spans="1:20">
      <c r="A6" s="22" t="s">
        <v>328</v>
      </c>
      <c r="B6" s="22" t="s">
        <v>481</v>
      </c>
      <c r="C6" s="22" t="s">
        <v>482</v>
      </c>
      <c r="D6" s="108" t="s">
        <v>483</v>
      </c>
      <c r="E6" s="108" t="s">
        <v>499</v>
      </c>
      <c r="F6" s="33" t="s">
        <v>333</v>
      </c>
      <c r="G6" s="22"/>
      <c r="H6" s="23"/>
      <c r="I6" s="56" t="s">
        <v>500</v>
      </c>
      <c r="J6" s="370" t="s">
        <v>501</v>
      </c>
      <c r="K6" s="370" t="s">
        <v>502</v>
      </c>
      <c r="L6" s="22" t="s">
        <v>334</v>
      </c>
      <c r="M6" s="22"/>
      <c r="N6" s="22"/>
      <c r="O6" s="22" t="s">
        <v>335</v>
      </c>
      <c r="P6" s="22"/>
      <c r="Q6" s="22"/>
      <c r="R6" s="59" t="s">
        <v>336</v>
      </c>
      <c r="S6" s="22" t="s">
        <v>337</v>
      </c>
      <c r="T6" s="22" t="s">
        <v>338</v>
      </c>
    </row>
    <row r="7" s="13" customFormat="1" ht="15" customHeight="1" spans="1:20">
      <c r="A7" s="22"/>
      <c r="B7" s="22"/>
      <c r="C7" s="22"/>
      <c r="D7" s="110"/>
      <c r="E7" s="110" t="s">
        <v>503</v>
      </c>
      <c r="F7" s="33" t="s">
        <v>484</v>
      </c>
      <c r="G7" s="22" t="s">
        <v>485</v>
      </c>
      <c r="H7" s="23" t="s">
        <v>486</v>
      </c>
      <c r="I7" s="56"/>
      <c r="J7" s="370"/>
      <c r="K7" s="370"/>
      <c r="L7" s="22" t="s">
        <v>484</v>
      </c>
      <c r="M7" s="22" t="s">
        <v>485</v>
      </c>
      <c r="N7" s="22" t="s">
        <v>486</v>
      </c>
      <c r="O7" s="22" t="s">
        <v>487</v>
      </c>
      <c r="P7" s="22" t="s">
        <v>488</v>
      </c>
      <c r="Q7" s="22" t="s">
        <v>486</v>
      </c>
      <c r="R7" s="61"/>
      <c r="S7" s="22"/>
      <c r="T7" s="22"/>
    </row>
    <row r="8" s="345" customFormat="1" ht="15" customHeight="1" spans="1:21">
      <c r="A8" s="25"/>
      <c r="B8" s="363"/>
      <c r="C8" s="364"/>
      <c r="D8" s="365"/>
      <c r="E8" s="366"/>
      <c r="F8" s="367"/>
      <c r="G8" s="368"/>
      <c r="H8" s="28"/>
      <c r="I8" s="365"/>
      <c r="J8" s="365"/>
      <c r="K8" s="366"/>
      <c r="L8" s="366"/>
      <c r="M8" s="367"/>
      <c r="N8" s="368"/>
      <c r="O8" s="366"/>
      <c r="P8" s="29"/>
      <c r="Q8" s="29"/>
      <c r="R8" s="70"/>
      <c r="S8" s="70"/>
      <c r="T8" s="41"/>
      <c r="U8" s="373"/>
    </row>
    <row r="9" ht="15" customHeight="1" spans="1:21">
      <c r="A9" s="25"/>
      <c r="B9" s="363"/>
      <c r="C9" s="364"/>
      <c r="D9" s="365"/>
      <c r="E9" s="366"/>
      <c r="F9" s="367"/>
      <c r="G9" s="368"/>
      <c r="H9" s="28"/>
      <c r="I9" s="365"/>
      <c r="J9" s="365"/>
      <c r="K9" s="366"/>
      <c r="L9" s="366"/>
      <c r="M9" s="367"/>
      <c r="N9" s="368"/>
      <c r="O9" s="366"/>
      <c r="P9" s="29"/>
      <c r="Q9" s="29"/>
      <c r="R9" s="70"/>
      <c r="S9" s="70"/>
      <c r="T9" s="41"/>
      <c r="U9" s="373"/>
    </row>
    <row r="10" ht="15" customHeight="1" spans="1:21">
      <c r="A10" s="25"/>
      <c r="B10" s="363"/>
      <c r="C10" s="364"/>
      <c r="D10" s="365"/>
      <c r="E10" s="366"/>
      <c r="F10" s="367"/>
      <c r="G10" s="368"/>
      <c r="H10" s="28"/>
      <c r="I10" s="365"/>
      <c r="J10" s="365"/>
      <c r="K10" s="366"/>
      <c r="L10" s="366"/>
      <c r="M10" s="367"/>
      <c r="N10" s="368"/>
      <c r="O10" s="366"/>
      <c r="P10" s="29"/>
      <c r="Q10" s="29"/>
      <c r="R10" s="70"/>
      <c r="S10" s="70"/>
      <c r="T10" s="41"/>
      <c r="U10" s="373"/>
    </row>
    <row r="11" ht="15" customHeight="1" spans="1:21">
      <c r="A11" s="25"/>
      <c r="B11" s="363"/>
      <c r="C11" s="364"/>
      <c r="D11" s="365"/>
      <c r="E11" s="366"/>
      <c r="F11" s="367"/>
      <c r="G11" s="368"/>
      <c r="H11" s="28"/>
      <c r="I11" s="365"/>
      <c r="J11" s="365"/>
      <c r="K11" s="366"/>
      <c r="L11" s="366"/>
      <c r="M11" s="367"/>
      <c r="N11" s="368"/>
      <c r="O11" s="366"/>
      <c r="P11" s="29"/>
      <c r="Q11" s="29"/>
      <c r="R11" s="70"/>
      <c r="S11" s="70"/>
      <c r="T11" s="41"/>
      <c r="U11" s="373"/>
    </row>
    <row r="12" ht="15" customHeight="1" spans="1:21">
      <c r="A12" s="25"/>
      <c r="B12" s="363"/>
      <c r="C12" s="364"/>
      <c r="D12" s="365"/>
      <c r="E12" s="366"/>
      <c r="F12" s="367"/>
      <c r="G12" s="368"/>
      <c r="H12" s="28"/>
      <c r="I12" s="365"/>
      <c r="J12" s="365"/>
      <c r="K12" s="366"/>
      <c r="L12" s="366"/>
      <c r="M12" s="367"/>
      <c r="N12" s="368"/>
      <c r="O12" s="366"/>
      <c r="P12" s="29"/>
      <c r="Q12" s="29"/>
      <c r="R12" s="70"/>
      <c r="S12" s="70"/>
      <c r="T12" s="41"/>
      <c r="U12" s="373"/>
    </row>
    <row r="13" ht="15" customHeight="1" spans="1:21">
      <c r="A13" s="25"/>
      <c r="B13" s="363"/>
      <c r="C13" s="364"/>
      <c r="D13" s="365"/>
      <c r="E13" s="366"/>
      <c r="F13" s="367"/>
      <c r="G13" s="368"/>
      <c r="H13" s="28"/>
      <c r="I13" s="365"/>
      <c r="J13" s="365"/>
      <c r="K13" s="366"/>
      <c r="L13" s="366"/>
      <c r="M13" s="367"/>
      <c r="N13" s="368"/>
      <c r="O13" s="366"/>
      <c r="P13" s="29"/>
      <c r="Q13" s="29"/>
      <c r="R13" s="70"/>
      <c r="S13" s="70"/>
      <c r="T13" s="41"/>
      <c r="U13" s="373"/>
    </row>
    <row r="14" ht="15" customHeight="1" spans="1:21">
      <c r="A14" s="25"/>
      <c r="B14" s="363"/>
      <c r="C14" s="364"/>
      <c r="D14" s="365"/>
      <c r="E14" s="366"/>
      <c r="F14" s="367"/>
      <c r="G14" s="368"/>
      <c r="H14" s="28"/>
      <c r="I14" s="365"/>
      <c r="J14" s="365"/>
      <c r="K14" s="366"/>
      <c r="L14" s="366"/>
      <c r="M14" s="367"/>
      <c r="N14" s="368"/>
      <c r="O14" s="366"/>
      <c r="P14" s="29"/>
      <c r="Q14" s="29"/>
      <c r="R14" s="70"/>
      <c r="S14" s="70"/>
      <c r="T14" s="41"/>
      <c r="U14" s="373"/>
    </row>
    <row r="15" ht="15" customHeight="1" spans="1:21">
      <c r="A15" s="25"/>
      <c r="B15" s="363"/>
      <c r="C15" s="364"/>
      <c r="D15" s="365"/>
      <c r="E15" s="366"/>
      <c r="F15" s="367"/>
      <c r="G15" s="368"/>
      <c r="H15" s="28"/>
      <c r="I15" s="365"/>
      <c r="J15" s="365"/>
      <c r="K15" s="366"/>
      <c r="L15" s="366"/>
      <c r="M15" s="367"/>
      <c r="N15" s="368"/>
      <c r="O15" s="366"/>
      <c r="P15" s="29"/>
      <c r="Q15" s="29"/>
      <c r="R15" s="70"/>
      <c r="S15" s="70"/>
      <c r="T15" s="41"/>
      <c r="U15" s="373"/>
    </row>
    <row r="16" ht="15" customHeight="1" spans="1:21">
      <c r="A16" s="25"/>
      <c r="B16" s="363"/>
      <c r="C16" s="364"/>
      <c r="D16" s="365"/>
      <c r="E16" s="366"/>
      <c r="F16" s="367"/>
      <c r="G16" s="368"/>
      <c r="H16" s="28"/>
      <c r="I16" s="365"/>
      <c r="J16" s="365"/>
      <c r="K16" s="366"/>
      <c r="L16" s="366"/>
      <c r="M16" s="367"/>
      <c r="N16" s="368"/>
      <c r="O16" s="366"/>
      <c r="P16" s="29"/>
      <c r="Q16" s="29"/>
      <c r="R16" s="70"/>
      <c r="S16" s="70"/>
      <c r="T16" s="41"/>
      <c r="U16" s="373"/>
    </row>
    <row r="17" ht="15" customHeight="1" spans="1:21">
      <c r="A17" s="25"/>
      <c r="B17" s="363"/>
      <c r="C17" s="364"/>
      <c r="D17" s="365"/>
      <c r="E17" s="366"/>
      <c r="F17" s="367"/>
      <c r="G17" s="368"/>
      <c r="H17" s="28"/>
      <c r="I17" s="365"/>
      <c r="J17" s="365"/>
      <c r="K17" s="366"/>
      <c r="L17" s="366"/>
      <c r="M17" s="367"/>
      <c r="N17" s="368"/>
      <c r="O17" s="366"/>
      <c r="P17" s="29"/>
      <c r="Q17" s="29"/>
      <c r="R17" s="70"/>
      <c r="S17" s="70"/>
      <c r="T17" s="41"/>
      <c r="U17" s="373"/>
    </row>
    <row r="18" ht="15" customHeight="1" spans="1:21">
      <c r="A18" s="25"/>
      <c r="B18" s="363"/>
      <c r="C18" s="364"/>
      <c r="D18" s="365"/>
      <c r="E18" s="366"/>
      <c r="F18" s="367"/>
      <c r="G18" s="368"/>
      <c r="H18" s="28"/>
      <c r="I18" s="365"/>
      <c r="J18" s="365"/>
      <c r="K18" s="366"/>
      <c r="L18" s="366"/>
      <c r="M18" s="367"/>
      <c r="N18" s="368"/>
      <c r="O18" s="366"/>
      <c r="P18" s="29"/>
      <c r="Q18" s="29"/>
      <c r="R18" s="70"/>
      <c r="S18" s="70"/>
      <c r="T18" s="41"/>
      <c r="U18" s="373"/>
    </row>
    <row r="19" ht="15" customHeight="1" spans="1:21">
      <c r="A19" s="25"/>
      <c r="B19" s="363"/>
      <c r="C19" s="364"/>
      <c r="D19" s="365"/>
      <c r="E19" s="366"/>
      <c r="F19" s="367"/>
      <c r="G19" s="368"/>
      <c r="H19" s="28"/>
      <c r="I19" s="365"/>
      <c r="J19" s="365"/>
      <c r="K19" s="366"/>
      <c r="L19" s="366"/>
      <c r="M19" s="367"/>
      <c r="N19" s="368"/>
      <c r="O19" s="366"/>
      <c r="P19" s="29"/>
      <c r="Q19" s="29"/>
      <c r="R19" s="70"/>
      <c r="S19" s="70"/>
      <c r="T19" s="41"/>
      <c r="U19" s="373"/>
    </row>
    <row r="20" ht="15" customHeight="1" spans="1:21">
      <c r="A20" s="25"/>
      <c r="B20" s="363"/>
      <c r="C20" s="364"/>
      <c r="D20" s="365"/>
      <c r="E20" s="366"/>
      <c r="F20" s="367"/>
      <c r="G20" s="368"/>
      <c r="H20" s="28"/>
      <c r="I20" s="365"/>
      <c r="J20" s="365"/>
      <c r="K20" s="366"/>
      <c r="L20" s="366"/>
      <c r="M20" s="367"/>
      <c r="N20" s="368"/>
      <c r="O20" s="366"/>
      <c r="P20" s="29"/>
      <c r="Q20" s="29"/>
      <c r="R20" s="70"/>
      <c r="S20" s="70"/>
      <c r="T20" s="41"/>
      <c r="U20" s="373"/>
    </row>
    <row r="21" ht="15" customHeight="1" spans="1:21">
      <c r="A21" s="25"/>
      <c r="B21" s="363"/>
      <c r="C21" s="364"/>
      <c r="D21" s="365"/>
      <c r="E21" s="366"/>
      <c r="F21" s="367"/>
      <c r="G21" s="368"/>
      <c r="H21" s="28"/>
      <c r="I21" s="365"/>
      <c r="J21" s="365"/>
      <c r="K21" s="366"/>
      <c r="L21" s="366"/>
      <c r="M21" s="367"/>
      <c r="N21" s="368"/>
      <c r="O21" s="366"/>
      <c r="P21" s="29"/>
      <c r="Q21" s="29"/>
      <c r="R21" s="70"/>
      <c r="S21" s="70"/>
      <c r="T21" s="41"/>
      <c r="U21" s="373"/>
    </row>
    <row r="22" ht="15" customHeight="1" spans="1:21">
      <c r="A22" s="25"/>
      <c r="B22" s="363"/>
      <c r="C22" s="364"/>
      <c r="D22" s="365"/>
      <c r="E22" s="366"/>
      <c r="F22" s="367"/>
      <c r="G22" s="368"/>
      <c r="H22" s="28"/>
      <c r="I22" s="365"/>
      <c r="J22" s="365"/>
      <c r="K22" s="366"/>
      <c r="L22" s="366"/>
      <c r="M22" s="367"/>
      <c r="N22" s="368"/>
      <c r="O22" s="366"/>
      <c r="P22" s="29"/>
      <c r="Q22" s="29"/>
      <c r="R22" s="70"/>
      <c r="S22" s="70"/>
      <c r="T22" s="41"/>
      <c r="U22" s="373"/>
    </row>
    <row r="23" ht="15" customHeight="1" spans="1:21">
      <c r="A23" s="25"/>
      <c r="B23" s="363"/>
      <c r="C23" s="364"/>
      <c r="D23" s="365"/>
      <c r="E23" s="366"/>
      <c r="F23" s="367"/>
      <c r="G23" s="368"/>
      <c r="H23" s="28"/>
      <c r="I23" s="365"/>
      <c r="J23" s="365"/>
      <c r="K23" s="366"/>
      <c r="L23" s="366"/>
      <c r="M23" s="367"/>
      <c r="N23" s="368"/>
      <c r="O23" s="366"/>
      <c r="P23" s="29"/>
      <c r="Q23" s="29"/>
      <c r="R23" s="70"/>
      <c r="S23" s="70"/>
      <c r="T23" s="41"/>
      <c r="U23" s="373"/>
    </row>
    <row r="24" ht="15" customHeight="1" spans="1:21">
      <c r="A24" s="25"/>
      <c r="B24" s="363"/>
      <c r="C24" s="364"/>
      <c r="D24" s="365"/>
      <c r="E24" s="366"/>
      <c r="F24" s="367"/>
      <c r="G24" s="368"/>
      <c r="H24" s="28"/>
      <c r="I24" s="365"/>
      <c r="J24" s="365"/>
      <c r="K24" s="366"/>
      <c r="L24" s="366"/>
      <c r="M24" s="367"/>
      <c r="N24" s="368"/>
      <c r="O24" s="366"/>
      <c r="P24" s="29"/>
      <c r="Q24" s="29"/>
      <c r="R24" s="70"/>
      <c r="S24" s="70"/>
      <c r="T24" s="41"/>
      <c r="U24" s="373"/>
    </row>
    <row r="25" ht="15" customHeight="1" spans="1:21">
      <c r="A25" s="25"/>
      <c r="B25" s="363"/>
      <c r="C25" s="364"/>
      <c r="D25" s="365"/>
      <c r="E25" s="366"/>
      <c r="F25" s="367"/>
      <c r="G25" s="368"/>
      <c r="H25" s="28"/>
      <c r="I25" s="365"/>
      <c r="J25" s="365"/>
      <c r="K25" s="366"/>
      <c r="L25" s="366"/>
      <c r="M25" s="367"/>
      <c r="N25" s="368"/>
      <c r="O25" s="366"/>
      <c r="P25" s="29"/>
      <c r="Q25" s="29"/>
      <c r="R25" s="70"/>
      <c r="S25" s="70"/>
      <c r="T25" s="41"/>
      <c r="U25" s="373"/>
    </row>
    <row r="26" ht="15" customHeight="1" spans="1:21">
      <c r="A26" s="25"/>
      <c r="B26" s="363"/>
      <c r="C26" s="364"/>
      <c r="D26" s="365"/>
      <c r="E26" s="366"/>
      <c r="F26" s="367"/>
      <c r="G26" s="368"/>
      <c r="H26" s="28"/>
      <c r="I26" s="365"/>
      <c r="J26" s="365"/>
      <c r="K26" s="366"/>
      <c r="L26" s="366"/>
      <c r="M26" s="367"/>
      <c r="N26" s="368"/>
      <c r="O26" s="366"/>
      <c r="P26" s="29"/>
      <c r="Q26" s="29"/>
      <c r="R26" s="70"/>
      <c r="S26" s="70"/>
      <c r="T26" s="41"/>
      <c r="U26" s="373"/>
    </row>
    <row r="27" ht="15" customHeight="1" spans="1:21">
      <c r="A27" s="25"/>
      <c r="B27" s="363"/>
      <c r="C27" s="364"/>
      <c r="D27" s="365"/>
      <c r="E27" s="366"/>
      <c r="F27" s="367"/>
      <c r="G27" s="368"/>
      <c r="H27" s="28"/>
      <c r="I27" s="365"/>
      <c r="J27" s="365"/>
      <c r="K27" s="366"/>
      <c r="L27" s="366"/>
      <c r="M27" s="367"/>
      <c r="N27" s="368"/>
      <c r="O27" s="366"/>
      <c r="P27" s="29"/>
      <c r="Q27" s="29"/>
      <c r="R27" s="70"/>
      <c r="S27" s="70"/>
      <c r="T27" s="41"/>
      <c r="U27" s="373"/>
    </row>
    <row r="28" ht="15" customHeight="1" spans="1:21">
      <c r="A28" s="25"/>
      <c r="B28" s="363"/>
      <c r="C28" s="364"/>
      <c r="D28" s="365"/>
      <c r="E28" s="366"/>
      <c r="F28" s="367"/>
      <c r="G28" s="368"/>
      <c r="H28" s="28"/>
      <c r="I28" s="365"/>
      <c r="J28" s="365"/>
      <c r="K28" s="366"/>
      <c r="L28" s="366"/>
      <c r="M28" s="367"/>
      <c r="N28" s="368"/>
      <c r="O28" s="366"/>
      <c r="P28" s="29"/>
      <c r="Q28" s="29"/>
      <c r="R28" s="70"/>
      <c r="S28" s="70"/>
      <c r="T28" s="41"/>
      <c r="U28" s="373"/>
    </row>
    <row r="29" ht="15" customHeight="1" spans="1:21">
      <c r="A29" s="25"/>
      <c r="B29" s="363"/>
      <c r="C29" s="364"/>
      <c r="D29" s="365"/>
      <c r="E29" s="366"/>
      <c r="F29" s="367"/>
      <c r="G29" s="368"/>
      <c r="H29" s="28"/>
      <c r="I29" s="365"/>
      <c r="J29" s="365"/>
      <c r="K29" s="366"/>
      <c r="L29" s="366"/>
      <c r="M29" s="367"/>
      <c r="N29" s="368"/>
      <c r="O29" s="366"/>
      <c r="P29" s="29"/>
      <c r="Q29" s="29"/>
      <c r="R29" s="70"/>
      <c r="S29" s="70"/>
      <c r="T29" s="41"/>
      <c r="U29" s="373"/>
    </row>
    <row r="30" ht="15" customHeight="1" spans="1:21">
      <c r="A30" s="25"/>
      <c r="B30" s="363"/>
      <c r="C30" s="364"/>
      <c r="D30" s="365"/>
      <c r="E30" s="366"/>
      <c r="F30" s="367"/>
      <c r="G30" s="368"/>
      <c r="H30" s="28"/>
      <c r="I30" s="365"/>
      <c r="J30" s="365"/>
      <c r="K30" s="366"/>
      <c r="L30" s="366"/>
      <c r="M30" s="367"/>
      <c r="N30" s="368"/>
      <c r="O30" s="366"/>
      <c r="P30" s="29"/>
      <c r="Q30" s="29"/>
      <c r="R30" s="70"/>
      <c r="S30" s="70"/>
      <c r="T30" s="41"/>
      <c r="U30" s="373"/>
    </row>
    <row r="31" ht="15" customHeight="1" spans="1:21">
      <c r="A31" s="25"/>
      <c r="B31" s="363"/>
      <c r="C31" s="364"/>
      <c r="D31" s="365"/>
      <c r="E31" s="366"/>
      <c r="F31" s="367"/>
      <c r="G31" s="368"/>
      <c r="H31" s="28"/>
      <c r="I31" s="365"/>
      <c r="J31" s="365"/>
      <c r="K31" s="366"/>
      <c r="L31" s="366"/>
      <c r="M31" s="367"/>
      <c r="N31" s="368"/>
      <c r="O31" s="366"/>
      <c r="P31" s="29"/>
      <c r="Q31" s="29"/>
      <c r="R31" s="70"/>
      <c r="S31" s="70"/>
      <c r="T31" s="41"/>
      <c r="U31" s="373"/>
    </row>
    <row r="32" ht="15" customHeight="1" spans="1:21">
      <c r="A32" s="25"/>
      <c r="B32" s="363"/>
      <c r="C32" s="369"/>
      <c r="D32" s="365"/>
      <c r="E32" s="366"/>
      <c r="F32" s="338"/>
      <c r="G32" s="29"/>
      <c r="H32" s="28"/>
      <c r="I32" s="365"/>
      <c r="J32" s="365"/>
      <c r="K32" s="366"/>
      <c r="L32" s="366"/>
      <c r="M32" s="367"/>
      <c r="N32" s="368"/>
      <c r="O32" s="366"/>
      <c r="P32" s="29"/>
      <c r="Q32" s="29"/>
      <c r="R32" s="70"/>
      <c r="S32" s="70"/>
      <c r="T32" s="41"/>
      <c r="U32" s="374"/>
    </row>
    <row r="33" ht="15" customHeight="1" spans="1:21">
      <c r="A33" s="25"/>
      <c r="B33" s="363"/>
      <c r="C33" s="369"/>
      <c r="D33" s="365"/>
      <c r="E33" s="366"/>
      <c r="F33" s="338"/>
      <c r="G33" s="29"/>
      <c r="H33" s="28"/>
      <c r="I33" s="365"/>
      <c r="J33" s="365"/>
      <c r="K33" s="366"/>
      <c r="L33" s="366"/>
      <c r="M33" s="367"/>
      <c r="N33" s="368"/>
      <c r="O33" s="366"/>
      <c r="P33" s="29"/>
      <c r="Q33" s="29"/>
      <c r="R33" s="70"/>
      <c r="S33" s="70"/>
      <c r="T33" s="41"/>
      <c r="U33" s="375"/>
    </row>
    <row r="34" ht="15" customHeight="1" spans="1:21">
      <c r="A34" s="25"/>
      <c r="B34" s="363"/>
      <c r="C34" s="364"/>
      <c r="D34" s="365"/>
      <c r="E34" s="366"/>
      <c r="F34" s="338"/>
      <c r="G34" s="29"/>
      <c r="H34" s="28"/>
      <c r="I34" s="365"/>
      <c r="J34" s="365"/>
      <c r="K34" s="366"/>
      <c r="L34" s="366"/>
      <c r="M34" s="367"/>
      <c r="N34" s="368"/>
      <c r="O34" s="366"/>
      <c r="P34" s="29"/>
      <c r="Q34" s="29"/>
      <c r="R34" s="70"/>
      <c r="S34" s="70"/>
      <c r="T34" s="41"/>
      <c r="U34" s="375"/>
    </row>
    <row r="35" ht="15" customHeight="1" spans="1:21">
      <c r="A35" s="25"/>
      <c r="B35" s="363"/>
      <c r="C35" s="364"/>
      <c r="D35" s="365"/>
      <c r="E35" s="366"/>
      <c r="F35" s="338"/>
      <c r="G35" s="29"/>
      <c r="H35" s="28"/>
      <c r="I35" s="365"/>
      <c r="J35" s="365"/>
      <c r="K35" s="366"/>
      <c r="L35" s="366"/>
      <c r="M35" s="367"/>
      <c r="N35" s="368"/>
      <c r="O35" s="366"/>
      <c r="P35" s="29"/>
      <c r="Q35" s="29"/>
      <c r="R35" s="70"/>
      <c r="S35" s="70"/>
      <c r="T35" s="41"/>
      <c r="U35" s="375"/>
    </row>
    <row r="36" ht="15" customHeight="1" spans="1:21">
      <c r="A36" s="25"/>
      <c r="B36" s="363"/>
      <c r="C36" s="364"/>
      <c r="D36" s="365"/>
      <c r="E36" s="366"/>
      <c r="F36" s="338"/>
      <c r="G36" s="29"/>
      <c r="H36" s="28"/>
      <c r="I36" s="365"/>
      <c r="J36" s="365"/>
      <c r="K36" s="366"/>
      <c r="L36" s="366"/>
      <c r="M36" s="367"/>
      <c r="N36" s="368"/>
      <c r="O36" s="366"/>
      <c r="P36" s="29"/>
      <c r="Q36" s="29"/>
      <c r="R36" s="70"/>
      <c r="S36" s="70"/>
      <c r="T36" s="41"/>
      <c r="U36" s="375"/>
    </row>
    <row r="37" ht="15" customHeight="1" spans="1:21">
      <c r="A37" s="25"/>
      <c r="B37" s="363"/>
      <c r="C37" s="364"/>
      <c r="D37" s="365"/>
      <c r="E37" s="366"/>
      <c r="F37" s="338"/>
      <c r="G37" s="29"/>
      <c r="H37" s="28"/>
      <c r="I37" s="365"/>
      <c r="J37" s="365"/>
      <c r="K37" s="366"/>
      <c r="L37" s="366"/>
      <c r="M37" s="367"/>
      <c r="N37" s="368"/>
      <c r="O37" s="366"/>
      <c r="P37" s="29"/>
      <c r="Q37" s="29"/>
      <c r="R37" s="70"/>
      <c r="S37" s="70"/>
      <c r="T37" s="41"/>
      <c r="U37" s="375"/>
    </row>
    <row r="38" ht="15" customHeight="1" spans="1:21">
      <c r="A38" s="25"/>
      <c r="B38" s="363"/>
      <c r="C38" s="364"/>
      <c r="D38" s="365"/>
      <c r="E38" s="366"/>
      <c r="F38" s="338"/>
      <c r="G38" s="29"/>
      <c r="H38" s="28"/>
      <c r="I38" s="365"/>
      <c r="J38" s="365"/>
      <c r="K38" s="366"/>
      <c r="L38" s="366"/>
      <c r="M38" s="367"/>
      <c r="N38" s="368"/>
      <c r="O38" s="366"/>
      <c r="P38" s="29"/>
      <c r="Q38" s="29"/>
      <c r="R38" s="70"/>
      <c r="S38" s="70"/>
      <c r="T38" s="41"/>
      <c r="U38" s="375"/>
    </row>
    <row r="39" ht="15" customHeight="1" spans="1:21">
      <c r="A39" s="25"/>
      <c r="B39" s="363"/>
      <c r="C39" s="364"/>
      <c r="D39" s="365"/>
      <c r="E39" s="366"/>
      <c r="F39" s="338"/>
      <c r="G39" s="29"/>
      <c r="H39" s="28"/>
      <c r="I39" s="365"/>
      <c r="J39" s="365"/>
      <c r="K39" s="366"/>
      <c r="L39" s="366"/>
      <c r="M39" s="367"/>
      <c r="N39" s="368"/>
      <c r="O39" s="366"/>
      <c r="P39" s="29"/>
      <c r="Q39" s="29"/>
      <c r="R39" s="70"/>
      <c r="S39" s="70"/>
      <c r="T39" s="41"/>
      <c r="U39" s="375"/>
    </row>
    <row r="40" ht="15" customHeight="1" spans="1:21">
      <c r="A40" s="25"/>
      <c r="B40" s="363"/>
      <c r="C40" s="364"/>
      <c r="D40" s="365"/>
      <c r="E40" s="366"/>
      <c r="F40" s="338"/>
      <c r="G40" s="29"/>
      <c r="H40" s="28"/>
      <c r="I40" s="365"/>
      <c r="J40" s="365"/>
      <c r="K40" s="366"/>
      <c r="L40" s="366"/>
      <c r="M40" s="367"/>
      <c r="N40" s="368"/>
      <c r="O40" s="366"/>
      <c r="P40" s="29"/>
      <c r="Q40" s="29"/>
      <c r="R40" s="70"/>
      <c r="S40" s="70"/>
      <c r="T40" s="41"/>
      <c r="U40" s="375"/>
    </row>
    <row r="41" ht="15" customHeight="1" spans="1:21">
      <c r="A41" s="25"/>
      <c r="B41" s="363"/>
      <c r="C41" s="364"/>
      <c r="D41" s="365"/>
      <c r="E41" s="366"/>
      <c r="F41" s="338"/>
      <c r="G41" s="29"/>
      <c r="H41" s="28"/>
      <c r="I41" s="365"/>
      <c r="J41" s="365"/>
      <c r="K41" s="366"/>
      <c r="L41" s="366"/>
      <c r="M41" s="367"/>
      <c r="N41" s="368"/>
      <c r="O41" s="366"/>
      <c r="P41" s="29"/>
      <c r="Q41" s="29"/>
      <c r="R41" s="70"/>
      <c r="S41" s="70"/>
      <c r="T41" s="41"/>
      <c r="U41" s="375"/>
    </row>
    <row r="42" ht="15" customHeight="1" spans="1:21">
      <c r="A42" s="25"/>
      <c r="B42" s="363"/>
      <c r="C42" s="364"/>
      <c r="D42" s="365"/>
      <c r="E42" s="366"/>
      <c r="F42" s="338"/>
      <c r="G42" s="29"/>
      <c r="H42" s="28"/>
      <c r="I42" s="365"/>
      <c r="J42" s="365"/>
      <c r="K42" s="366"/>
      <c r="L42" s="366"/>
      <c r="M42" s="367"/>
      <c r="N42" s="368"/>
      <c r="O42" s="366"/>
      <c r="P42" s="29"/>
      <c r="Q42" s="29"/>
      <c r="R42" s="70"/>
      <c r="S42" s="70"/>
      <c r="T42" s="41"/>
      <c r="U42" s="375"/>
    </row>
    <row r="43" ht="15" customHeight="1" spans="1:21">
      <c r="A43" s="25"/>
      <c r="B43" s="363"/>
      <c r="C43" s="364"/>
      <c r="D43" s="365"/>
      <c r="E43" s="366"/>
      <c r="F43" s="338"/>
      <c r="G43" s="29"/>
      <c r="H43" s="28"/>
      <c r="I43" s="365"/>
      <c r="J43" s="365"/>
      <c r="K43" s="366"/>
      <c r="L43" s="366"/>
      <c r="M43" s="367"/>
      <c r="N43" s="368"/>
      <c r="O43" s="366"/>
      <c r="P43" s="29"/>
      <c r="Q43" s="29"/>
      <c r="R43" s="70"/>
      <c r="S43" s="70"/>
      <c r="T43" s="41"/>
      <c r="U43" s="375"/>
    </row>
    <row r="44" ht="15" customHeight="1" spans="1:21">
      <c r="A44" s="25"/>
      <c r="B44" s="363"/>
      <c r="C44" s="364"/>
      <c r="D44" s="365"/>
      <c r="E44" s="366"/>
      <c r="F44" s="338"/>
      <c r="G44" s="29"/>
      <c r="H44" s="28"/>
      <c r="I44" s="365"/>
      <c r="J44" s="365"/>
      <c r="K44" s="366"/>
      <c r="L44" s="366"/>
      <c r="M44" s="367"/>
      <c r="N44" s="368"/>
      <c r="O44" s="366"/>
      <c r="P44" s="29"/>
      <c r="Q44" s="29"/>
      <c r="R44" s="70"/>
      <c r="S44" s="70"/>
      <c r="T44" s="41"/>
      <c r="U44" s="375"/>
    </row>
    <row r="45" ht="15" customHeight="1" spans="1:21">
      <c r="A45" s="25"/>
      <c r="B45" s="363"/>
      <c r="C45" s="364"/>
      <c r="D45" s="365"/>
      <c r="E45" s="366"/>
      <c r="F45" s="338"/>
      <c r="G45" s="29"/>
      <c r="H45" s="28"/>
      <c r="I45" s="365"/>
      <c r="J45" s="365"/>
      <c r="K45" s="366"/>
      <c r="L45" s="366"/>
      <c r="M45" s="367"/>
      <c r="N45" s="368"/>
      <c r="O45" s="366"/>
      <c r="P45" s="29"/>
      <c r="Q45" s="29"/>
      <c r="R45" s="70"/>
      <c r="S45" s="70"/>
      <c r="T45" s="41"/>
      <c r="U45" s="375"/>
    </row>
    <row r="46" ht="15" customHeight="1" spans="1:21">
      <c r="A46" s="25"/>
      <c r="B46" s="363"/>
      <c r="C46" s="364"/>
      <c r="D46" s="365"/>
      <c r="E46" s="366"/>
      <c r="F46" s="338"/>
      <c r="G46" s="29"/>
      <c r="H46" s="28"/>
      <c r="I46" s="365"/>
      <c r="J46" s="365"/>
      <c r="K46" s="366"/>
      <c r="L46" s="366"/>
      <c r="M46" s="367"/>
      <c r="N46" s="368"/>
      <c r="O46" s="366"/>
      <c r="P46" s="29"/>
      <c r="Q46" s="29"/>
      <c r="R46" s="70"/>
      <c r="S46" s="70"/>
      <c r="T46" s="41"/>
      <c r="U46" s="375"/>
    </row>
    <row r="47" ht="15" customHeight="1" spans="1:21">
      <c r="A47" s="25"/>
      <c r="B47" s="363"/>
      <c r="C47" s="364"/>
      <c r="D47" s="365"/>
      <c r="E47" s="366"/>
      <c r="F47" s="338"/>
      <c r="G47" s="29"/>
      <c r="H47" s="28"/>
      <c r="I47" s="365"/>
      <c r="J47" s="365"/>
      <c r="K47" s="366"/>
      <c r="L47" s="366"/>
      <c r="M47" s="367"/>
      <c r="N47" s="368"/>
      <c r="O47" s="366"/>
      <c r="P47" s="29"/>
      <c r="Q47" s="29"/>
      <c r="R47" s="70"/>
      <c r="S47" s="70"/>
      <c r="T47" s="41"/>
      <c r="U47" s="375"/>
    </row>
    <row r="48" ht="15" customHeight="1" spans="1:21">
      <c r="A48" s="25"/>
      <c r="B48" s="363"/>
      <c r="C48" s="364"/>
      <c r="D48" s="365"/>
      <c r="E48" s="366"/>
      <c r="F48" s="338"/>
      <c r="G48" s="29"/>
      <c r="H48" s="28"/>
      <c r="I48" s="365"/>
      <c r="J48" s="365"/>
      <c r="K48" s="366"/>
      <c r="L48" s="366"/>
      <c r="M48" s="367"/>
      <c r="N48" s="368"/>
      <c r="O48" s="366"/>
      <c r="P48" s="29"/>
      <c r="Q48" s="29"/>
      <c r="R48" s="70"/>
      <c r="S48" s="70"/>
      <c r="T48" s="41"/>
      <c r="U48" s="375"/>
    </row>
    <row r="49" ht="15" customHeight="1" spans="1:21">
      <c r="A49" s="25"/>
      <c r="B49" s="363"/>
      <c r="C49" s="364"/>
      <c r="D49" s="365"/>
      <c r="E49" s="366"/>
      <c r="F49" s="338"/>
      <c r="G49" s="29"/>
      <c r="H49" s="28"/>
      <c r="I49" s="365"/>
      <c r="J49" s="365"/>
      <c r="K49" s="366"/>
      <c r="L49" s="366"/>
      <c r="M49" s="367"/>
      <c r="N49" s="368"/>
      <c r="O49" s="366"/>
      <c r="P49" s="29"/>
      <c r="Q49" s="29"/>
      <c r="R49" s="70"/>
      <c r="S49" s="70"/>
      <c r="T49" s="41"/>
      <c r="U49" s="375"/>
    </row>
    <row r="50" ht="15" customHeight="1" spans="1:21">
      <c r="A50" s="25"/>
      <c r="B50" s="363"/>
      <c r="C50" s="364"/>
      <c r="D50" s="365"/>
      <c r="E50" s="366"/>
      <c r="F50" s="338"/>
      <c r="G50" s="29"/>
      <c r="H50" s="28"/>
      <c r="I50" s="365"/>
      <c r="J50" s="365"/>
      <c r="K50" s="366"/>
      <c r="L50" s="366"/>
      <c r="M50" s="367"/>
      <c r="N50" s="368"/>
      <c r="O50" s="366"/>
      <c r="P50" s="29"/>
      <c r="Q50" s="29"/>
      <c r="R50" s="70"/>
      <c r="S50" s="70"/>
      <c r="T50" s="41"/>
      <c r="U50" s="375"/>
    </row>
    <row r="51" ht="15" customHeight="1" spans="1:21">
      <c r="A51" s="25"/>
      <c r="B51" s="363"/>
      <c r="C51" s="364"/>
      <c r="D51" s="365"/>
      <c r="E51" s="366"/>
      <c r="F51" s="338"/>
      <c r="G51" s="29"/>
      <c r="H51" s="28"/>
      <c r="I51" s="365"/>
      <c r="J51" s="365"/>
      <c r="K51" s="366"/>
      <c r="L51" s="366"/>
      <c r="M51" s="367"/>
      <c r="N51" s="368"/>
      <c r="O51" s="366"/>
      <c r="P51" s="29"/>
      <c r="Q51" s="29"/>
      <c r="R51" s="70"/>
      <c r="S51" s="70"/>
      <c r="T51" s="41"/>
      <c r="U51" s="375"/>
    </row>
    <row r="52" ht="15" customHeight="1" spans="1:21">
      <c r="A52" s="25"/>
      <c r="B52" s="363"/>
      <c r="C52" s="364"/>
      <c r="D52" s="365"/>
      <c r="E52" s="366"/>
      <c r="F52" s="338"/>
      <c r="G52" s="29"/>
      <c r="H52" s="28"/>
      <c r="I52" s="365"/>
      <c r="J52" s="365"/>
      <c r="K52" s="366"/>
      <c r="L52" s="366"/>
      <c r="M52" s="367"/>
      <c r="N52" s="368"/>
      <c r="O52" s="366"/>
      <c r="P52" s="29"/>
      <c r="Q52" s="29"/>
      <c r="R52" s="70"/>
      <c r="S52" s="70"/>
      <c r="T52" s="41"/>
      <c r="U52" s="375"/>
    </row>
    <row r="53" ht="15" customHeight="1" spans="1:21">
      <c r="A53" s="25"/>
      <c r="B53" s="363"/>
      <c r="C53" s="364"/>
      <c r="D53" s="365"/>
      <c r="E53" s="366"/>
      <c r="F53" s="338"/>
      <c r="G53" s="29"/>
      <c r="H53" s="28"/>
      <c r="I53" s="365"/>
      <c r="J53" s="365"/>
      <c r="K53" s="366"/>
      <c r="L53" s="366"/>
      <c r="M53" s="367"/>
      <c r="N53" s="368"/>
      <c r="O53" s="366"/>
      <c r="P53" s="29"/>
      <c r="Q53" s="29"/>
      <c r="R53" s="70"/>
      <c r="S53" s="70"/>
      <c r="T53" s="41"/>
      <c r="U53" s="375"/>
    </row>
    <row r="54" ht="15" customHeight="1" spans="1:21">
      <c r="A54" s="25"/>
      <c r="B54" s="363"/>
      <c r="C54" s="364"/>
      <c r="D54" s="365"/>
      <c r="E54" s="366"/>
      <c r="F54" s="338"/>
      <c r="G54" s="29"/>
      <c r="H54" s="28"/>
      <c r="I54" s="365"/>
      <c r="J54" s="365"/>
      <c r="K54" s="366"/>
      <c r="L54" s="366"/>
      <c r="M54" s="367"/>
      <c r="N54" s="368"/>
      <c r="O54" s="366"/>
      <c r="P54" s="29"/>
      <c r="Q54" s="29"/>
      <c r="R54" s="70"/>
      <c r="S54" s="70"/>
      <c r="T54" s="41"/>
      <c r="U54" s="375"/>
    </row>
    <row r="55" ht="15" customHeight="1" spans="1:21">
      <c r="A55" s="25"/>
      <c r="B55" s="363"/>
      <c r="C55" s="364"/>
      <c r="D55" s="365"/>
      <c r="E55" s="366"/>
      <c r="F55" s="338"/>
      <c r="G55" s="29"/>
      <c r="H55" s="28"/>
      <c r="I55" s="365"/>
      <c r="J55" s="365"/>
      <c r="K55" s="366"/>
      <c r="L55" s="366"/>
      <c r="M55" s="367"/>
      <c r="N55" s="368"/>
      <c r="O55" s="366"/>
      <c r="P55" s="29"/>
      <c r="Q55" s="29"/>
      <c r="R55" s="70"/>
      <c r="S55" s="70"/>
      <c r="T55" s="41"/>
      <c r="U55" s="375"/>
    </row>
    <row r="56" ht="15" customHeight="1" spans="1:21">
      <c r="A56" s="25"/>
      <c r="B56" s="363"/>
      <c r="C56" s="364"/>
      <c r="D56" s="365"/>
      <c r="E56" s="366"/>
      <c r="F56" s="338"/>
      <c r="G56" s="29"/>
      <c r="H56" s="28"/>
      <c r="I56" s="365"/>
      <c r="J56" s="365"/>
      <c r="K56" s="366"/>
      <c r="L56" s="366"/>
      <c r="M56" s="367"/>
      <c r="N56" s="368"/>
      <c r="O56" s="366"/>
      <c r="P56" s="29"/>
      <c r="Q56" s="29"/>
      <c r="R56" s="70"/>
      <c r="S56" s="70"/>
      <c r="T56" s="41"/>
      <c r="U56" s="375"/>
    </row>
    <row r="57" ht="15" customHeight="1" spans="1:21">
      <c r="A57" s="25"/>
      <c r="B57" s="363"/>
      <c r="C57" s="364"/>
      <c r="D57" s="365"/>
      <c r="E57" s="366"/>
      <c r="F57" s="338"/>
      <c r="G57" s="29"/>
      <c r="H57" s="28"/>
      <c r="I57" s="365"/>
      <c r="J57" s="365"/>
      <c r="K57" s="366"/>
      <c r="L57" s="366"/>
      <c r="M57" s="367"/>
      <c r="N57" s="368"/>
      <c r="O57" s="366"/>
      <c r="P57" s="29"/>
      <c r="Q57" s="29"/>
      <c r="R57" s="70"/>
      <c r="S57" s="70"/>
      <c r="T57" s="41"/>
      <c r="U57" s="375"/>
    </row>
    <row r="58" ht="15" customHeight="1" spans="1:21">
      <c r="A58" s="25"/>
      <c r="B58" s="363"/>
      <c r="C58" s="364"/>
      <c r="D58" s="365"/>
      <c r="E58" s="366"/>
      <c r="F58" s="338"/>
      <c r="G58" s="29"/>
      <c r="H58" s="28"/>
      <c r="I58" s="365"/>
      <c r="J58" s="365"/>
      <c r="K58" s="366"/>
      <c r="L58" s="366"/>
      <c r="M58" s="367"/>
      <c r="N58" s="368"/>
      <c r="O58" s="366"/>
      <c r="P58" s="29"/>
      <c r="Q58" s="29"/>
      <c r="R58" s="70"/>
      <c r="S58" s="70"/>
      <c r="T58" s="41"/>
      <c r="U58" s="375"/>
    </row>
    <row r="59" ht="15" customHeight="1" spans="1:21">
      <c r="A59" s="25"/>
      <c r="B59" s="363"/>
      <c r="C59" s="364"/>
      <c r="D59" s="365"/>
      <c r="E59" s="366"/>
      <c r="F59" s="338"/>
      <c r="G59" s="29"/>
      <c r="H59" s="28"/>
      <c r="I59" s="365"/>
      <c r="J59" s="365"/>
      <c r="K59" s="366"/>
      <c r="L59" s="366"/>
      <c r="M59" s="367"/>
      <c r="N59" s="368"/>
      <c r="O59" s="366"/>
      <c r="P59" s="29"/>
      <c r="Q59" s="29"/>
      <c r="R59" s="70"/>
      <c r="S59" s="70"/>
      <c r="T59" s="41"/>
      <c r="U59" s="375"/>
    </row>
    <row r="60" ht="15" customHeight="1" spans="1:21">
      <c r="A60" s="25"/>
      <c r="B60" s="363"/>
      <c r="C60" s="364"/>
      <c r="D60" s="365"/>
      <c r="E60" s="366"/>
      <c r="F60" s="338"/>
      <c r="G60" s="29"/>
      <c r="H60" s="28"/>
      <c r="I60" s="365"/>
      <c r="J60" s="365"/>
      <c r="K60" s="366"/>
      <c r="L60" s="366"/>
      <c r="M60" s="367"/>
      <c r="N60" s="368"/>
      <c r="O60" s="366"/>
      <c r="P60" s="29"/>
      <c r="Q60" s="29"/>
      <c r="R60" s="70"/>
      <c r="S60" s="70"/>
      <c r="T60" s="41"/>
      <c r="U60" s="375"/>
    </row>
    <row r="61" ht="15" customHeight="1" spans="1:21">
      <c r="A61" s="25"/>
      <c r="B61" s="363"/>
      <c r="C61" s="364"/>
      <c r="D61" s="365"/>
      <c r="E61" s="366"/>
      <c r="F61" s="338"/>
      <c r="G61" s="29"/>
      <c r="H61" s="28"/>
      <c r="I61" s="365"/>
      <c r="J61" s="365"/>
      <c r="K61" s="366"/>
      <c r="L61" s="366"/>
      <c r="M61" s="367"/>
      <c r="N61" s="368"/>
      <c r="O61" s="366"/>
      <c r="P61" s="29"/>
      <c r="Q61" s="29"/>
      <c r="R61" s="70"/>
      <c r="S61" s="70"/>
      <c r="T61" s="41"/>
      <c r="U61" s="375"/>
    </row>
    <row r="62" ht="15" customHeight="1" spans="1:21">
      <c r="A62" s="25"/>
      <c r="B62" s="363"/>
      <c r="C62" s="364"/>
      <c r="D62" s="365"/>
      <c r="E62" s="366"/>
      <c r="F62" s="338"/>
      <c r="G62" s="29"/>
      <c r="H62" s="28"/>
      <c r="I62" s="365"/>
      <c r="J62" s="365"/>
      <c r="K62" s="366"/>
      <c r="L62" s="366"/>
      <c r="M62" s="367"/>
      <c r="N62" s="368"/>
      <c r="O62" s="366"/>
      <c r="P62" s="29"/>
      <c r="Q62" s="29"/>
      <c r="R62" s="70"/>
      <c r="S62" s="70"/>
      <c r="T62" s="41"/>
      <c r="U62" s="375"/>
    </row>
    <row r="63" ht="15" customHeight="1" spans="1:21">
      <c r="A63" s="25"/>
      <c r="B63" s="363"/>
      <c r="C63" s="364"/>
      <c r="D63" s="365"/>
      <c r="E63" s="366"/>
      <c r="F63" s="338"/>
      <c r="G63" s="29"/>
      <c r="H63" s="28"/>
      <c r="I63" s="365"/>
      <c r="J63" s="365"/>
      <c r="K63" s="366"/>
      <c r="L63" s="366"/>
      <c r="M63" s="367"/>
      <c r="N63" s="368"/>
      <c r="O63" s="366"/>
      <c r="P63" s="29"/>
      <c r="Q63" s="29"/>
      <c r="R63" s="70"/>
      <c r="S63" s="70"/>
      <c r="T63" s="41"/>
      <c r="U63" s="375"/>
    </row>
    <row r="64" ht="15" customHeight="1" spans="1:21">
      <c r="A64" s="25"/>
      <c r="B64" s="363"/>
      <c r="C64" s="364"/>
      <c r="D64" s="365"/>
      <c r="E64" s="366"/>
      <c r="F64" s="338"/>
      <c r="G64" s="29"/>
      <c r="H64" s="28"/>
      <c r="I64" s="365"/>
      <c r="J64" s="365"/>
      <c r="K64" s="366"/>
      <c r="L64" s="366"/>
      <c r="M64" s="367"/>
      <c r="N64" s="368"/>
      <c r="O64" s="366"/>
      <c r="P64" s="29"/>
      <c r="Q64" s="29"/>
      <c r="R64" s="70"/>
      <c r="S64" s="70"/>
      <c r="T64" s="41"/>
      <c r="U64" s="375"/>
    </row>
    <row r="65" ht="15" customHeight="1" spans="1:21">
      <c r="A65" s="25"/>
      <c r="B65" s="363"/>
      <c r="C65" s="364"/>
      <c r="D65" s="365"/>
      <c r="E65" s="366"/>
      <c r="F65" s="338"/>
      <c r="G65" s="29"/>
      <c r="H65" s="28"/>
      <c r="I65" s="365"/>
      <c r="J65" s="365"/>
      <c r="K65" s="366"/>
      <c r="L65" s="366"/>
      <c r="M65" s="367"/>
      <c r="N65" s="368"/>
      <c r="O65" s="366"/>
      <c r="P65" s="29"/>
      <c r="Q65" s="29"/>
      <c r="R65" s="70"/>
      <c r="S65" s="70"/>
      <c r="T65" s="41"/>
      <c r="U65" s="375"/>
    </row>
    <row r="66" ht="15" customHeight="1" spans="1:21">
      <c r="A66" s="25"/>
      <c r="B66" s="363"/>
      <c r="C66" s="364"/>
      <c r="D66" s="365"/>
      <c r="E66" s="366"/>
      <c r="F66" s="338"/>
      <c r="G66" s="29"/>
      <c r="H66" s="28"/>
      <c r="I66" s="365"/>
      <c r="J66" s="365"/>
      <c r="K66" s="366"/>
      <c r="L66" s="366"/>
      <c r="M66" s="367"/>
      <c r="N66" s="368"/>
      <c r="O66" s="366"/>
      <c r="P66" s="29"/>
      <c r="Q66" s="29"/>
      <c r="R66" s="70"/>
      <c r="S66" s="70"/>
      <c r="T66" s="41"/>
      <c r="U66" s="375"/>
    </row>
    <row r="67" ht="15" customHeight="1" spans="1:21">
      <c r="A67" s="25"/>
      <c r="B67" s="363"/>
      <c r="C67" s="364"/>
      <c r="D67" s="365"/>
      <c r="E67" s="366"/>
      <c r="F67" s="338"/>
      <c r="G67" s="29"/>
      <c r="H67" s="28"/>
      <c r="I67" s="365"/>
      <c r="J67" s="365"/>
      <c r="K67" s="366"/>
      <c r="L67" s="366"/>
      <c r="M67" s="367"/>
      <c r="N67" s="368"/>
      <c r="O67" s="366"/>
      <c r="P67" s="29"/>
      <c r="Q67" s="29"/>
      <c r="R67" s="70"/>
      <c r="S67" s="70"/>
      <c r="T67" s="41"/>
      <c r="U67" s="375"/>
    </row>
    <row r="68" ht="15" customHeight="1" spans="1:21">
      <c r="A68" s="25"/>
      <c r="B68" s="363"/>
      <c r="C68" s="364"/>
      <c r="D68" s="365"/>
      <c r="E68" s="366"/>
      <c r="F68" s="338"/>
      <c r="G68" s="29"/>
      <c r="H68" s="28"/>
      <c r="I68" s="365"/>
      <c r="J68" s="365"/>
      <c r="K68" s="366"/>
      <c r="L68" s="366"/>
      <c r="M68" s="367"/>
      <c r="N68" s="368"/>
      <c r="O68" s="366"/>
      <c r="P68" s="29"/>
      <c r="Q68" s="29"/>
      <c r="R68" s="70"/>
      <c r="S68" s="70"/>
      <c r="T68" s="41"/>
      <c r="U68" s="375"/>
    </row>
    <row r="69" ht="15" customHeight="1" spans="1:21">
      <c r="A69" s="25"/>
      <c r="B69" s="363"/>
      <c r="C69" s="364"/>
      <c r="D69" s="365"/>
      <c r="E69" s="366"/>
      <c r="F69" s="338"/>
      <c r="G69" s="29"/>
      <c r="H69" s="28"/>
      <c r="I69" s="365"/>
      <c r="J69" s="365"/>
      <c r="K69" s="366"/>
      <c r="L69" s="366"/>
      <c r="M69" s="367"/>
      <c r="N69" s="368"/>
      <c r="O69" s="366"/>
      <c r="P69" s="29"/>
      <c r="Q69" s="29"/>
      <c r="R69" s="70"/>
      <c r="S69" s="70"/>
      <c r="T69" s="41"/>
      <c r="U69" s="375"/>
    </row>
    <row r="70" ht="15" customHeight="1" spans="1:21">
      <c r="A70" s="25"/>
      <c r="B70" s="363"/>
      <c r="C70" s="364"/>
      <c r="D70" s="365"/>
      <c r="E70" s="366"/>
      <c r="F70" s="338"/>
      <c r="G70" s="29"/>
      <c r="H70" s="28"/>
      <c r="I70" s="365"/>
      <c r="J70" s="365"/>
      <c r="K70" s="366"/>
      <c r="L70" s="366"/>
      <c r="M70" s="367"/>
      <c r="N70" s="368"/>
      <c r="O70" s="366"/>
      <c r="P70" s="29"/>
      <c r="Q70" s="29"/>
      <c r="R70" s="70"/>
      <c r="S70" s="70"/>
      <c r="T70" s="41"/>
      <c r="U70" s="375"/>
    </row>
    <row r="71" ht="15" customHeight="1" spans="1:21">
      <c r="A71" s="25"/>
      <c r="B71" s="363"/>
      <c r="C71" s="364"/>
      <c r="D71" s="365"/>
      <c r="E71" s="366"/>
      <c r="F71" s="338"/>
      <c r="G71" s="29"/>
      <c r="H71" s="28"/>
      <c r="I71" s="365"/>
      <c r="J71" s="365"/>
      <c r="K71" s="366"/>
      <c r="L71" s="366"/>
      <c r="M71" s="367"/>
      <c r="N71" s="368"/>
      <c r="O71" s="366"/>
      <c r="P71" s="29"/>
      <c r="Q71" s="29"/>
      <c r="R71" s="70"/>
      <c r="S71" s="70"/>
      <c r="T71" s="41"/>
      <c r="U71" s="375"/>
    </row>
    <row r="72" ht="15" customHeight="1" spans="1:21">
      <c r="A72" s="25"/>
      <c r="B72" s="363"/>
      <c r="C72" s="364"/>
      <c r="D72" s="365"/>
      <c r="E72" s="366"/>
      <c r="F72" s="338"/>
      <c r="G72" s="29"/>
      <c r="H72" s="28"/>
      <c r="I72" s="365"/>
      <c r="J72" s="365"/>
      <c r="K72" s="366"/>
      <c r="L72" s="366"/>
      <c r="M72" s="367"/>
      <c r="N72" s="368"/>
      <c r="O72" s="366"/>
      <c r="P72" s="29"/>
      <c r="Q72" s="29"/>
      <c r="R72" s="70"/>
      <c r="S72" s="70"/>
      <c r="T72" s="41"/>
      <c r="U72" s="375"/>
    </row>
    <row r="73" ht="15" customHeight="1" spans="1:21">
      <c r="A73" s="25"/>
      <c r="B73" s="363"/>
      <c r="C73" s="364"/>
      <c r="D73" s="365"/>
      <c r="E73" s="366"/>
      <c r="F73" s="338"/>
      <c r="G73" s="29"/>
      <c r="H73" s="28"/>
      <c r="I73" s="365"/>
      <c r="J73" s="365"/>
      <c r="K73" s="366"/>
      <c r="L73" s="366"/>
      <c r="M73" s="367"/>
      <c r="N73" s="368"/>
      <c r="O73" s="366"/>
      <c r="P73" s="29"/>
      <c r="Q73" s="29"/>
      <c r="R73" s="70"/>
      <c r="S73" s="70"/>
      <c r="T73" s="41"/>
      <c r="U73" s="375"/>
    </row>
    <row r="74" ht="15" customHeight="1" spans="1:21">
      <c r="A74" s="25"/>
      <c r="B74" s="363"/>
      <c r="C74" s="364"/>
      <c r="D74" s="365"/>
      <c r="E74" s="366"/>
      <c r="F74" s="338"/>
      <c r="G74" s="29"/>
      <c r="H74" s="28"/>
      <c r="I74" s="365"/>
      <c r="J74" s="365"/>
      <c r="K74" s="366"/>
      <c r="L74" s="366"/>
      <c r="M74" s="367"/>
      <c r="N74" s="368"/>
      <c r="O74" s="366"/>
      <c r="P74" s="29"/>
      <c r="Q74" s="29"/>
      <c r="R74" s="70"/>
      <c r="S74" s="70"/>
      <c r="T74" s="41"/>
      <c r="U74" s="375"/>
    </row>
    <row r="75" ht="15" customHeight="1" spans="1:21">
      <c r="A75" s="25"/>
      <c r="B75" s="363"/>
      <c r="C75" s="364"/>
      <c r="D75" s="365"/>
      <c r="E75" s="366"/>
      <c r="F75" s="338"/>
      <c r="G75" s="29"/>
      <c r="H75" s="28"/>
      <c r="I75" s="365"/>
      <c r="J75" s="365"/>
      <c r="K75" s="366"/>
      <c r="L75" s="366"/>
      <c r="M75" s="367"/>
      <c r="N75" s="368"/>
      <c r="O75" s="366"/>
      <c r="P75" s="29"/>
      <c r="Q75" s="29"/>
      <c r="R75" s="70"/>
      <c r="S75" s="70"/>
      <c r="T75" s="41"/>
      <c r="U75" s="375"/>
    </row>
    <row r="76" ht="15" customHeight="1" spans="1:21">
      <c r="A76" s="25"/>
      <c r="B76" s="363"/>
      <c r="C76" s="364"/>
      <c r="D76" s="365"/>
      <c r="E76" s="366"/>
      <c r="F76" s="338"/>
      <c r="G76" s="29"/>
      <c r="H76" s="28"/>
      <c r="I76" s="365"/>
      <c r="J76" s="365"/>
      <c r="K76" s="366"/>
      <c r="L76" s="366"/>
      <c r="M76" s="367"/>
      <c r="N76" s="368"/>
      <c r="O76" s="366"/>
      <c r="P76" s="29"/>
      <c r="Q76" s="29"/>
      <c r="R76" s="70"/>
      <c r="S76" s="70"/>
      <c r="T76" s="41"/>
      <c r="U76" s="375"/>
    </row>
    <row r="77" ht="15" customHeight="1" spans="1:21">
      <c r="A77" s="25"/>
      <c r="B77" s="363"/>
      <c r="C77" s="364"/>
      <c r="D77" s="365"/>
      <c r="E77" s="366"/>
      <c r="F77" s="338"/>
      <c r="G77" s="29"/>
      <c r="H77" s="28"/>
      <c r="I77" s="365"/>
      <c r="J77" s="365"/>
      <c r="K77" s="366"/>
      <c r="L77" s="366"/>
      <c r="M77" s="367"/>
      <c r="N77" s="368"/>
      <c r="O77" s="366"/>
      <c r="P77" s="29"/>
      <c r="Q77" s="29"/>
      <c r="R77" s="70"/>
      <c r="S77" s="70"/>
      <c r="T77" s="41"/>
      <c r="U77" s="375"/>
    </row>
    <row r="78" ht="15" customHeight="1" spans="1:21">
      <c r="A78" s="25"/>
      <c r="B78" s="363"/>
      <c r="C78" s="364"/>
      <c r="D78" s="365"/>
      <c r="E78" s="366"/>
      <c r="F78" s="338"/>
      <c r="G78" s="29"/>
      <c r="H78" s="28"/>
      <c r="I78" s="365"/>
      <c r="J78" s="365"/>
      <c r="K78" s="366"/>
      <c r="L78" s="366"/>
      <c r="M78" s="367"/>
      <c r="N78" s="368"/>
      <c r="O78" s="366"/>
      <c r="P78" s="29"/>
      <c r="Q78" s="29"/>
      <c r="R78" s="70"/>
      <c r="S78" s="70"/>
      <c r="T78" s="41"/>
      <c r="U78" s="375"/>
    </row>
    <row r="79" ht="15" customHeight="1" spans="1:21">
      <c r="A79" s="25"/>
      <c r="B79" s="363"/>
      <c r="C79" s="364"/>
      <c r="D79" s="365"/>
      <c r="E79" s="366"/>
      <c r="F79" s="338"/>
      <c r="G79" s="29"/>
      <c r="H79" s="28"/>
      <c r="I79" s="365"/>
      <c r="J79" s="365"/>
      <c r="K79" s="366"/>
      <c r="L79" s="366"/>
      <c r="M79" s="367"/>
      <c r="N79" s="368"/>
      <c r="O79" s="366"/>
      <c r="P79" s="29"/>
      <c r="Q79" s="29"/>
      <c r="R79" s="70"/>
      <c r="S79" s="70"/>
      <c r="T79" s="41"/>
      <c r="U79" s="375"/>
    </row>
    <row r="80" ht="15" customHeight="1" spans="1:21">
      <c r="A80" s="25"/>
      <c r="B80" s="363"/>
      <c r="C80" s="364"/>
      <c r="D80" s="365"/>
      <c r="E80" s="366"/>
      <c r="F80" s="338"/>
      <c r="G80" s="29"/>
      <c r="H80" s="28"/>
      <c r="I80" s="365"/>
      <c r="J80" s="365"/>
      <c r="K80" s="366"/>
      <c r="L80" s="366"/>
      <c r="M80" s="367"/>
      <c r="N80" s="368"/>
      <c r="O80" s="366"/>
      <c r="P80" s="29"/>
      <c r="Q80" s="29"/>
      <c r="R80" s="70"/>
      <c r="S80" s="70"/>
      <c r="T80" s="41"/>
      <c r="U80" s="375"/>
    </row>
    <row r="81" ht="15" customHeight="1" spans="1:21">
      <c r="A81" s="25"/>
      <c r="B81" s="363"/>
      <c r="C81" s="364"/>
      <c r="D81" s="365"/>
      <c r="E81" s="366"/>
      <c r="F81" s="338"/>
      <c r="G81" s="29"/>
      <c r="H81" s="28"/>
      <c r="I81" s="365"/>
      <c r="J81" s="365"/>
      <c r="K81" s="366"/>
      <c r="L81" s="366"/>
      <c r="M81" s="367"/>
      <c r="N81" s="368"/>
      <c r="O81" s="366"/>
      <c r="P81" s="29"/>
      <c r="Q81" s="29"/>
      <c r="R81" s="70"/>
      <c r="S81" s="70"/>
      <c r="T81" s="41"/>
      <c r="U81" s="375"/>
    </row>
    <row r="82" ht="15" customHeight="1" spans="1:21">
      <c r="A82" s="25"/>
      <c r="B82" s="363"/>
      <c r="C82" s="364"/>
      <c r="D82" s="365"/>
      <c r="E82" s="366"/>
      <c r="F82" s="338"/>
      <c r="G82" s="29"/>
      <c r="H82" s="28"/>
      <c r="I82" s="365"/>
      <c r="J82" s="365"/>
      <c r="K82" s="366"/>
      <c r="L82" s="366"/>
      <c r="M82" s="367"/>
      <c r="N82" s="368"/>
      <c r="O82" s="366"/>
      <c r="P82" s="29"/>
      <c r="Q82" s="29"/>
      <c r="R82" s="70"/>
      <c r="S82" s="70"/>
      <c r="T82" s="41"/>
      <c r="U82" s="375"/>
    </row>
    <row r="83" ht="15" customHeight="1" spans="1:21">
      <c r="A83" s="25"/>
      <c r="B83" s="363"/>
      <c r="C83" s="364"/>
      <c r="D83" s="365"/>
      <c r="E83" s="366"/>
      <c r="F83" s="338"/>
      <c r="G83" s="29"/>
      <c r="H83" s="28"/>
      <c r="I83" s="365"/>
      <c r="J83" s="365"/>
      <c r="K83" s="366"/>
      <c r="L83" s="366"/>
      <c r="M83" s="367"/>
      <c r="N83" s="368"/>
      <c r="O83" s="366"/>
      <c r="P83" s="29"/>
      <c r="Q83" s="29"/>
      <c r="R83" s="70"/>
      <c r="S83" s="70"/>
      <c r="T83" s="41"/>
      <c r="U83" s="375"/>
    </row>
    <row r="84" ht="15" customHeight="1" spans="1:21">
      <c r="A84" s="25"/>
      <c r="B84" s="363"/>
      <c r="C84" s="364"/>
      <c r="D84" s="365"/>
      <c r="E84" s="366"/>
      <c r="F84" s="338"/>
      <c r="G84" s="29"/>
      <c r="H84" s="28"/>
      <c r="I84" s="365"/>
      <c r="J84" s="365"/>
      <c r="K84" s="366"/>
      <c r="L84" s="366"/>
      <c r="M84" s="367"/>
      <c r="N84" s="368"/>
      <c r="O84" s="366"/>
      <c r="P84" s="29"/>
      <c r="Q84" s="29"/>
      <c r="R84" s="70"/>
      <c r="S84" s="70"/>
      <c r="T84" s="41"/>
      <c r="U84" s="375"/>
    </row>
    <row r="85" ht="15" customHeight="1" spans="1:21">
      <c r="A85" s="25"/>
      <c r="B85" s="363"/>
      <c r="C85" s="364"/>
      <c r="D85" s="365"/>
      <c r="E85" s="366"/>
      <c r="F85" s="338"/>
      <c r="G85" s="29"/>
      <c r="H85" s="28"/>
      <c r="I85" s="365"/>
      <c r="J85" s="365"/>
      <c r="K85" s="366"/>
      <c r="L85" s="366"/>
      <c r="M85" s="367"/>
      <c r="N85" s="368"/>
      <c r="O85" s="366"/>
      <c r="P85" s="29"/>
      <c r="Q85" s="29"/>
      <c r="R85" s="70"/>
      <c r="S85" s="70"/>
      <c r="T85" s="41"/>
      <c r="U85" s="375"/>
    </row>
    <row r="86" ht="15" customHeight="1" spans="1:21">
      <c r="A86" s="25"/>
      <c r="B86" s="363"/>
      <c r="C86" s="364"/>
      <c r="D86" s="365"/>
      <c r="E86" s="366"/>
      <c r="F86" s="338"/>
      <c r="G86" s="29"/>
      <c r="H86" s="28"/>
      <c r="I86" s="365"/>
      <c r="J86" s="365"/>
      <c r="K86" s="366"/>
      <c r="L86" s="366"/>
      <c r="M86" s="367"/>
      <c r="N86" s="368"/>
      <c r="O86" s="366"/>
      <c r="P86" s="29"/>
      <c r="Q86" s="29"/>
      <c r="R86" s="70"/>
      <c r="S86" s="70"/>
      <c r="T86" s="41"/>
      <c r="U86" s="375"/>
    </row>
    <row r="87" ht="15" customHeight="1" spans="1:21">
      <c r="A87" s="25"/>
      <c r="B87" s="363"/>
      <c r="C87" s="364"/>
      <c r="D87" s="365"/>
      <c r="E87" s="366"/>
      <c r="F87" s="338"/>
      <c r="G87" s="29"/>
      <c r="H87" s="28"/>
      <c r="I87" s="365"/>
      <c r="J87" s="365"/>
      <c r="K87" s="366"/>
      <c r="L87" s="366"/>
      <c r="M87" s="367"/>
      <c r="N87" s="368"/>
      <c r="O87" s="366"/>
      <c r="P87" s="29"/>
      <c r="Q87" s="29"/>
      <c r="R87" s="70"/>
      <c r="S87" s="70"/>
      <c r="T87" s="41"/>
      <c r="U87" s="375"/>
    </row>
    <row r="88" ht="15" customHeight="1" spans="1:21">
      <c r="A88" s="25"/>
      <c r="B88" s="363"/>
      <c r="C88" s="364"/>
      <c r="D88" s="365"/>
      <c r="E88" s="366"/>
      <c r="F88" s="338"/>
      <c r="G88" s="29"/>
      <c r="H88" s="28"/>
      <c r="I88" s="365"/>
      <c r="J88" s="365"/>
      <c r="K88" s="366"/>
      <c r="L88" s="366"/>
      <c r="M88" s="367"/>
      <c r="N88" s="368"/>
      <c r="O88" s="366"/>
      <c r="P88" s="29"/>
      <c r="Q88" s="29"/>
      <c r="R88" s="70"/>
      <c r="S88" s="70"/>
      <c r="T88" s="41"/>
      <c r="U88" s="375"/>
    </row>
    <row r="89" ht="15" customHeight="1" spans="1:21">
      <c r="A89" s="25"/>
      <c r="B89" s="363"/>
      <c r="C89" s="364"/>
      <c r="D89" s="365"/>
      <c r="E89" s="366"/>
      <c r="F89" s="338"/>
      <c r="G89" s="29"/>
      <c r="H89" s="28"/>
      <c r="I89" s="365"/>
      <c r="J89" s="365"/>
      <c r="K89" s="366"/>
      <c r="L89" s="366"/>
      <c r="M89" s="367"/>
      <c r="N89" s="368"/>
      <c r="O89" s="366"/>
      <c r="P89" s="29"/>
      <c r="Q89" s="29"/>
      <c r="R89" s="70"/>
      <c r="S89" s="70"/>
      <c r="T89" s="41"/>
      <c r="U89" s="375"/>
    </row>
    <row r="90" ht="15" customHeight="1" spans="1:21">
      <c r="A90" s="25"/>
      <c r="B90" s="363"/>
      <c r="C90" s="364"/>
      <c r="D90" s="365"/>
      <c r="E90" s="366"/>
      <c r="F90" s="338"/>
      <c r="G90" s="29"/>
      <c r="H90" s="28"/>
      <c r="I90" s="365"/>
      <c r="J90" s="365"/>
      <c r="K90" s="366"/>
      <c r="L90" s="366"/>
      <c r="M90" s="367"/>
      <c r="N90" s="368"/>
      <c r="O90" s="366"/>
      <c r="P90" s="29"/>
      <c r="Q90" s="29"/>
      <c r="R90" s="70"/>
      <c r="S90" s="70"/>
      <c r="T90" s="41"/>
      <c r="U90" s="375"/>
    </row>
    <row r="91" ht="15" customHeight="1" spans="1:21">
      <c r="A91" s="25"/>
      <c r="B91" s="363"/>
      <c r="C91" s="364"/>
      <c r="D91" s="365"/>
      <c r="E91" s="366"/>
      <c r="F91" s="338"/>
      <c r="G91" s="29"/>
      <c r="H91" s="28"/>
      <c r="I91" s="365"/>
      <c r="J91" s="365"/>
      <c r="K91" s="366"/>
      <c r="L91" s="366"/>
      <c r="M91" s="367"/>
      <c r="N91" s="368"/>
      <c r="O91" s="366"/>
      <c r="P91" s="29"/>
      <c r="Q91" s="29"/>
      <c r="R91" s="70"/>
      <c r="S91" s="70"/>
      <c r="T91" s="41"/>
      <c r="U91" s="375"/>
    </row>
    <row r="92" ht="15" customHeight="1" spans="1:21">
      <c r="A92" s="25"/>
      <c r="B92" s="363"/>
      <c r="C92" s="364"/>
      <c r="D92" s="365"/>
      <c r="E92" s="366"/>
      <c r="F92" s="338"/>
      <c r="G92" s="29"/>
      <c r="H92" s="28"/>
      <c r="I92" s="365"/>
      <c r="J92" s="365"/>
      <c r="K92" s="366"/>
      <c r="L92" s="366"/>
      <c r="M92" s="367"/>
      <c r="N92" s="368"/>
      <c r="O92" s="366"/>
      <c r="P92" s="29"/>
      <c r="Q92" s="29"/>
      <c r="R92" s="70"/>
      <c r="S92" s="70"/>
      <c r="T92" s="41"/>
      <c r="U92" s="375"/>
    </row>
    <row r="93" ht="15" customHeight="1" spans="1:21">
      <c r="A93" s="25"/>
      <c r="B93" s="363"/>
      <c r="C93" s="364"/>
      <c r="D93" s="365"/>
      <c r="E93" s="366"/>
      <c r="F93" s="338"/>
      <c r="G93" s="29"/>
      <c r="H93" s="28"/>
      <c r="I93" s="365"/>
      <c r="J93" s="365"/>
      <c r="K93" s="366"/>
      <c r="L93" s="366"/>
      <c r="M93" s="367"/>
      <c r="N93" s="368"/>
      <c r="O93" s="366"/>
      <c r="P93" s="29"/>
      <c r="Q93" s="29"/>
      <c r="R93" s="70"/>
      <c r="S93" s="70"/>
      <c r="T93" s="41"/>
      <c r="U93" s="375"/>
    </row>
    <row r="94" ht="15" customHeight="1" spans="1:21">
      <c r="A94" s="25"/>
      <c r="B94" s="363"/>
      <c r="C94" s="364"/>
      <c r="D94" s="365"/>
      <c r="E94" s="366"/>
      <c r="F94" s="338"/>
      <c r="G94" s="29"/>
      <c r="H94" s="28"/>
      <c r="I94" s="365"/>
      <c r="J94" s="365"/>
      <c r="K94" s="366"/>
      <c r="L94" s="366"/>
      <c r="M94" s="367"/>
      <c r="N94" s="368"/>
      <c r="O94" s="366"/>
      <c r="P94" s="29"/>
      <c r="Q94" s="29"/>
      <c r="R94" s="70"/>
      <c r="S94" s="70"/>
      <c r="T94" s="41"/>
      <c r="U94" s="378"/>
    </row>
    <row r="95" ht="15" customHeight="1" spans="1:21">
      <c r="A95" s="25"/>
      <c r="B95" s="363"/>
      <c r="C95" s="364"/>
      <c r="D95" s="365"/>
      <c r="E95" s="366"/>
      <c r="F95" s="338"/>
      <c r="G95" s="29"/>
      <c r="H95" s="28"/>
      <c r="I95" s="365"/>
      <c r="J95" s="365"/>
      <c r="K95" s="366"/>
      <c r="L95" s="366"/>
      <c r="M95" s="367"/>
      <c r="N95" s="368"/>
      <c r="O95" s="366"/>
      <c r="P95" s="29"/>
      <c r="Q95" s="29"/>
      <c r="R95" s="70"/>
      <c r="S95" s="70"/>
      <c r="T95" s="41"/>
      <c r="U95" s="379"/>
    </row>
    <row r="96" ht="15" customHeight="1" spans="1:21">
      <c r="A96" s="25"/>
      <c r="B96" s="363"/>
      <c r="C96" s="364"/>
      <c r="D96" s="365"/>
      <c r="E96" s="366"/>
      <c r="F96" s="338"/>
      <c r="G96" s="29"/>
      <c r="H96" s="28"/>
      <c r="I96" s="365"/>
      <c r="J96" s="365"/>
      <c r="K96" s="366"/>
      <c r="L96" s="366"/>
      <c r="M96" s="367"/>
      <c r="N96" s="368"/>
      <c r="O96" s="366"/>
      <c r="P96" s="29"/>
      <c r="Q96" s="29"/>
      <c r="R96" s="70"/>
      <c r="S96" s="70"/>
      <c r="T96" s="41"/>
      <c r="U96" s="380"/>
    </row>
    <row r="97" ht="15" customHeight="1" spans="1:21">
      <c r="A97" s="25"/>
      <c r="B97" s="363"/>
      <c r="C97" s="364"/>
      <c r="D97" s="365"/>
      <c r="E97" s="366"/>
      <c r="F97" s="338"/>
      <c r="G97" s="29"/>
      <c r="H97" s="28"/>
      <c r="I97" s="365"/>
      <c r="J97" s="365"/>
      <c r="K97" s="366"/>
      <c r="L97" s="366"/>
      <c r="M97" s="367"/>
      <c r="N97" s="368"/>
      <c r="O97" s="366"/>
      <c r="P97" s="29"/>
      <c r="Q97" s="29"/>
      <c r="R97" s="70"/>
      <c r="S97" s="70"/>
      <c r="T97" s="41"/>
      <c r="U97" s="380"/>
    </row>
    <row r="98" ht="15" customHeight="1" spans="1:21">
      <c r="A98" s="25"/>
      <c r="B98" s="363"/>
      <c r="C98" s="364"/>
      <c r="D98" s="365"/>
      <c r="E98" s="366"/>
      <c r="F98" s="338"/>
      <c r="G98" s="29"/>
      <c r="H98" s="28"/>
      <c r="I98" s="365"/>
      <c r="J98" s="365"/>
      <c r="K98" s="366"/>
      <c r="L98" s="366"/>
      <c r="M98" s="367"/>
      <c r="N98" s="368"/>
      <c r="O98" s="366"/>
      <c r="P98" s="29"/>
      <c r="Q98" s="29"/>
      <c r="R98" s="70"/>
      <c r="S98" s="70"/>
      <c r="T98" s="41"/>
      <c r="U98" s="380"/>
    </row>
    <row r="99" ht="15" customHeight="1" spans="1:21">
      <c r="A99" s="25"/>
      <c r="B99" s="363"/>
      <c r="C99" s="364"/>
      <c r="D99" s="365"/>
      <c r="E99" s="366"/>
      <c r="F99" s="338"/>
      <c r="G99" s="29"/>
      <c r="H99" s="28"/>
      <c r="I99" s="365"/>
      <c r="J99" s="365"/>
      <c r="K99" s="366"/>
      <c r="L99" s="366"/>
      <c r="M99" s="367"/>
      <c r="N99" s="368"/>
      <c r="O99" s="366"/>
      <c r="P99" s="29"/>
      <c r="Q99" s="29"/>
      <c r="R99" s="70"/>
      <c r="S99" s="70"/>
      <c r="T99" s="41"/>
      <c r="U99" s="380"/>
    </row>
    <row r="100" ht="15" customHeight="1" spans="1:21">
      <c r="A100" s="25"/>
      <c r="B100" s="363"/>
      <c r="C100" s="364"/>
      <c r="D100" s="365"/>
      <c r="E100" s="366"/>
      <c r="F100" s="338"/>
      <c r="G100" s="29"/>
      <c r="H100" s="28"/>
      <c r="I100" s="365"/>
      <c r="J100" s="365"/>
      <c r="K100" s="366"/>
      <c r="L100" s="366"/>
      <c r="M100" s="367"/>
      <c r="N100" s="368"/>
      <c r="O100" s="366"/>
      <c r="P100" s="29"/>
      <c r="Q100" s="29"/>
      <c r="R100" s="70"/>
      <c r="S100" s="70"/>
      <c r="T100" s="41"/>
      <c r="U100" s="380"/>
    </row>
    <row r="101" ht="15" customHeight="1" spans="1:21">
      <c r="A101" s="25"/>
      <c r="B101" s="363"/>
      <c r="C101" s="364"/>
      <c r="D101" s="365"/>
      <c r="E101" s="366"/>
      <c r="F101" s="338"/>
      <c r="G101" s="29"/>
      <c r="H101" s="28"/>
      <c r="I101" s="365"/>
      <c r="J101" s="365"/>
      <c r="K101" s="366"/>
      <c r="L101" s="366"/>
      <c r="M101" s="367"/>
      <c r="N101" s="368"/>
      <c r="O101" s="366"/>
      <c r="P101" s="29"/>
      <c r="Q101" s="29"/>
      <c r="R101" s="70"/>
      <c r="S101" s="70"/>
      <c r="T101" s="41"/>
      <c r="U101" s="380"/>
    </row>
    <row r="102" ht="15" customHeight="1" spans="1:21">
      <c r="A102" s="25"/>
      <c r="B102" s="363"/>
      <c r="C102" s="364"/>
      <c r="D102" s="365"/>
      <c r="E102" s="366"/>
      <c r="F102" s="338"/>
      <c r="G102" s="29"/>
      <c r="H102" s="28"/>
      <c r="I102" s="365"/>
      <c r="J102" s="365"/>
      <c r="K102" s="366"/>
      <c r="L102" s="366"/>
      <c r="M102" s="367"/>
      <c r="N102" s="368"/>
      <c r="O102" s="366"/>
      <c r="P102" s="29"/>
      <c r="Q102" s="29"/>
      <c r="R102" s="70"/>
      <c r="S102" s="70"/>
      <c r="T102" s="41"/>
      <c r="U102" s="380"/>
    </row>
    <row r="103" ht="15" customHeight="1" spans="1:21">
      <c r="A103" s="25"/>
      <c r="B103" s="363"/>
      <c r="C103" s="364"/>
      <c r="D103" s="365"/>
      <c r="E103" s="366"/>
      <c r="F103" s="338"/>
      <c r="G103" s="29"/>
      <c r="H103" s="28"/>
      <c r="I103" s="365"/>
      <c r="J103" s="365"/>
      <c r="K103" s="366"/>
      <c r="L103" s="366"/>
      <c r="M103" s="367"/>
      <c r="N103" s="368"/>
      <c r="O103" s="366"/>
      <c r="P103" s="29"/>
      <c r="Q103" s="29"/>
      <c r="R103" s="70"/>
      <c r="S103" s="70"/>
      <c r="T103" s="41"/>
      <c r="U103" s="380"/>
    </row>
    <row r="104" ht="15" customHeight="1" spans="1:21">
      <c r="A104" s="25"/>
      <c r="B104" s="363"/>
      <c r="C104" s="364"/>
      <c r="D104" s="365"/>
      <c r="E104" s="366"/>
      <c r="F104" s="338"/>
      <c r="G104" s="29"/>
      <c r="H104" s="28"/>
      <c r="I104" s="365"/>
      <c r="J104" s="365"/>
      <c r="K104" s="366"/>
      <c r="L104" s="366"/>
      <c r="M104" s="367"/>
      <c r="N104" s="368"/>
      <c r="O104" s="366"/>
      <c r="P104" s="29"/>
      <c r="Q104" s="29"/>
      <c r="R104" s="70"/>
      <c r="S104" s="70"/>
      <c r="T104" s="41"/>
      <c r="U104" s="380"/>
    </row>
    <row r="105" ht="15" customHeight="1" spans="1:21">
      <c r="A105" s="25"/>
      <c r="B105" s="363"/>
      <c r="C105" s="364"/>
      <c r="D105" s="365"/>
      <c r="E105" s="366"/>
      <c r="F105" s="338"/>
      <c r="G105" s="29"/>
      <c r="H105" s="28"/>
      <c r="I105" s="365"/>
      <c r="J105" s="365"/>
      <c r="K105" s="366"/>
      <c r="L105" s="366"/>
      <c r="M105" s="367"/>
      <c r="N105" s="368"/>
      <c r="O105" s="366"/>
      <c r="P105" s="29"/>
      <c r="Q105" s="29"/>
      <c r="R105" s="70"/>
      <c r="S105" s="70"/>
      <c r="T105" s="41"/>
      <c r="U105" s="380"/>
    </row>
    <row r="106" ht="15" customHeight="1" spans="1:21">
      <c r="A106" s="25"/>
      <c r="B106" s="363"/>
      <c r="C106" s="364"/>
      <c r="D106" s="365"/>
      <c r="E106" s="366"/>
      <c r="F106" s="338"/>
      <c r="G106" s="29"/>
      <c r="H106" s="28"/>
      <c r="I106" s="365"/>
      <c r="J106" s="365"/>
      <c r="K106" s="366"/>
      <c r="L106" s="366"/>
      <c r="M106" s="367"/>
      <c r="N106" s="368"/>
      <c r="O106" s="366"/>
      <c r="P106" s="29"/>
      <c r="Q106" s="29"/>
      <c r="R106" s="70"/>
      <c r="S106" s="70"/>
      <c r="T106" s="41"/>
      <c r="U106" s="380"/>
    </row>
    <row r="107" ht="15" customHeight="1" spans="1:21">
      <c r="A107" s="25"/>
      <c r="B107" s="363"/>
      <c r="C107" s="364"/>
      <c r="D107" s="365"/>
      <c r="E107" s="366"/>
      <c r="F107" s="338"/>
      <c r="G107" s="29"/>
      <c r="H107" s="28"/>
      <c r="I107" s="365"/>
      <c r="J107" s="365"/>
      <c r="K107" s="366"/>
      <c r="L107" s="366"/>
      <c r="M107" s="367"/>
      <c r="N107" s="368"/>
      <c r="O107" s="366"/>
      <c r="P107" s="29"/>
      <c r="Q107" s="29"/>
      <c r="R107" s="70"/>
      <c r="S107" s="70"/>
      <c r="T107" s="41"/>
      <c r="U107" s="380"/>
    </row>
    <row r="108" ht="15" customHeight="1" spans="1:21">
      <c r="A108" s="25"/>
      <c r="B108" s="363"/>
      <c r="C108" s="364"/>
      <c r="D108" s="365"/>
      <c r="E108" s="366"/>
      <c r="F108" s="338"/>
      <c r="G108" s="29"/>
      <c r="H108" s="28"/>
      <c r="I108" s="365"/>
      <c r="J108" s="365"/>
      <c r="K108" s="366"/>
      <c r="L108" s="366"/>
      <c r="M108" s="367"/>
      <c r="N108" s="368"/>
      <c r="O108" s="366"/>
      <c r="P108" s="29"/>
      <c r="Q108" s="29"/>
      <c r="R108" s="70"/>
      <c r="S108" s="70"/>
      <c r="T108" s="41"/>
      <c r="U108" s="380"/>
    </row>
    <row r="109" ht="15" customHeight="1" spans="1:21">
      <c r="A109" s="25"/>
      <c r="B109" s="363"/>
      <c r="C109" s="364"/>
      <c r="D109" s="365"/>
      <c r="E109" s="366"/>
      <c r="F109" s="338"/>
      <c r="G109" s="29"/>
      <c r="H109" s="28"/>
      <c r="I109" s="365"/>
      <c r="J109" s="365"/>
      <c r="K109" s="366"/>
      <c r="L109" s="366"/>
      <c r="M109" s="367"/>
      <c r="N109" s="368"/>
      <c r="O109" s="366"/>
      <c r="P109" s="29"/>
      <c r="Q109" s="29"/>
      <c r="R109" s="70"/>
      <c r="S109" s="70"/>
      <c r="T109" s="41"/>
      <c r="U109" s="380"/>
    </row>
    <row r="110" ht="15" customHeight="1" spans="1:21">
      <c r="A110" s="25"/>
      <c r="B110" s="363"/>
      <c r="C110" s="364"/>
      <c r="D110" s="365"/>
      <c r="E110" s="366"/>
      <c r="F110" s="338"/>
      <c r="G110" s="29"/>
      <c r="H110" s="28"/>
      <c r="I110" s="365"/>
      <c r="J110" s="365"/>
      <c r="K110" s="366"/>
      <c r="L110" s="366"/>
      <c r="M110" s="367"/>
      <c r="N110" s="368"/>
      <c r="O110" s="366"/>
      <c r="P110" s="29"/>
      <c r="Q110" s="29"/>
      <c r="R110" s="70"/>
      <c r="S110" s="70"/>
      <c r="T110" s="41"/>
      <c r="U110" s="380"/>
    </row>
    <row r="111" ht="15" customHeight="1" spans="1:21">
      <c r="A111" s="25"/>
      <c r="B111" s="363"/>
      <c r="C111" s="364"/>
      <c r="D111" s="365"/>
      <c r="E111" s="366"/>
      <c r="F111" s="338"/>
      <c r="G111" s="29"/>
      <c r="H111" s="28"/>
      <c r="I111" s="365"/>
      <c r="J111" s="365"/>
      <c r="K111" s="366"/>
      <c r="L111" s="366"/>
      <c r="M111" s="29"/>
      <c r="N111" s="368"/>
      <c r="O111" s="366"/>
      <c r="P111" s="29"/>
      <c r="Q111" s="29"/>
      <c r="R111" s="70"/>
      <c r="S111" s="70"/>
      <c r="T111" s="41"/>
      <c r="U111" s="380"/>
    </row>
    <row r="112" ht="39" customHeight="1" spans="1:21">
      <c r="A112" s="25"/>
      <c r="B112" s="363"/>
      <c r="C112" s="364"/>
      <c r="D112" s="365"/>
      <c r="E112" s="366"/>
      <c r="F112" s="338"/>
      <c r="G112" s="29"/>
      <c r="H112" s="28"/>
      <c r="I112" s="365"/>
      <c r="J112" s="365"/>
      <c r="K112" s="366"/>
      <c r="L112" s="366"/>
      <c r="M112" s="29"/>
      <c r="N112" s="368"/>
      <c r="O112" s="366"/>
      <c r="P112" s="29"/>
      <c r="Q112" s="29"/>
      <c r="R112" s="70"/>
      <c r="S112" s="70"/>
      <c r="T112" s="41"/>
      <c r="U112" s="381"/>
    </row>
    <row r="113" ht="15" customHeight="1" spans="1:20">
      <c r="A113" s="25"/>
      <c r="B113" s="26"/>
      <c r="C113" s="26"/>
      <c r="D113" s="41"/>
      <c r="E113" s="41"/>
      <c r="F113" s="338"/>
      <c r="G113" s="29" t="str">
        <f>IF(F113=0,"",H113/F113)</f>
        <v/>
      </c>
      <c r="H113" s="28"/>
      <c r="I113" s="376"/>
      <c r="J113" s="376"/>
      <c r="K113" s="376"/>
      <c r="L113" s="360"/>
      <c r="M113" s="29" t="str">
        <f>IF(L113=0,"",N113/L113)</f>
        <v/>
      </c>
      <c r="N113" s="342"/>
      <c r="O113" s="338"/>
      <c r="P113" s="29"/>
      <c r="Q113" s="29"/>
      <c r="R113" s="29" t="str">
        <f>IF(OR(AND(N113=0,Q113=0),Q113=0),"",Q113-N113)</f>
        <v/>
      </c>
      <c r="S113" s="29" t="str">
        <f>IF(ISERROR(R113/N113),"",R113/ABS(N113)*100)</f>
        <v/>
      </c>
      <c r="T113" s="41"/>
    </row>
    <row r="114" ht="15" customHeight="1" spans="1:20">
      <c r="A114" s="25"/>
      <c r="B114" s="26"/>
      <c r="C114" s="26"/>
      <c r="D114" s="41"/>
      <c r="E114" s="41"/>
      <c r="F114" s="338"/>
      <c r="G114" s="29" t="str">
        <f>IF(F114=0,"",H114/F114)</f>
        <v/>
      </c>
      <c r="H114" s="28"/>
      <c r="I114" s="376"/>
      <c r="J114" s="376"/>
      <c r="K114" s="376"/>
      <c r="L114" s="360"/>
      <c r="M114" s="29" t="str">
        <f>IF(L114=0,"",N114/L114)</f>
        <v/>
      </c>
      <c r="N114" s="342"/>
      <c r="O114" s="338"/>
      <c r="P114" s="29"/>
      <c r="Q114" s="29"/>
      <c r="R114" s="29" t="str">
        <f>IF(OR(AND(N114=0,Q114=0),Q114=0),"",Q114-N114)</f>
        <v/>
      </c>
      <c r="S114" s="29" t="str">
        <f>IF(ISERROR(R114/N114),"",R114/ABS(N114)*100)</f>
        <v/>
      </c>
      <c r="T114" s="41"/>
    </row>
    <row r="115" ht="15" customHeight="1" spans="1:20">
      <c r="A115" s="94" t="s">
        <v>402</v>
      </c>
      <c r="B115" s="95"/>
      <c r="C115" s="26"/>
      <c r="D115" s="41"/>
      <c r="E115" s="41"/>
      <c r="F115" s="338"/>
      <c r="G115" s="29" t="str">
        <f>IF(F115=0,"",H115/F115)</f>
        <v/>
      </c>
      <c r="H115" s="35">
        <f>SUM(H8:H114)</f>
        <v>0</v>
      </c>
      <c r="I115" s="376"/>
      <c r="J115" s="376"/>
      <c r="K115" s="376"/>
      <c r="L115" s="366">
        <f>SUM(L8:L114)</f>
        <v>0</v>
      </c>
      <c r="M115" s="29"/>
      <c r="N115" s="37">
        <f>SUM(N8:N114)</f>
        <v>0</v>
      </c>
      <c r="O115" s="366">
        <f>SUM(O8:O114)</f>
        <v>0</v>
      </c>
      <c r="P115" s="29"/>
      <c r="Q115" s="37">
        <f>SUM(Q8:Q114)</f>
        <v>0</v>
      </c>
      <c r="R115" s="37" t="str">
        <f>IF(OR(AND(N115=0,Q115=0),Q115=0),"",Q115-N115)</f>
        <v/>
      </c>
      <c r="S115" s="37" t="str">
        <f>IF(ISERROR(R115/N115),"",R115/ABS(N115)*100)</f>
        <v/>
      </c>
      <c r="T115" s="41"/>
    </row>
    <row r="116" ht="15" customHeight="1" spans="1:20">
      <c r="A116" s="104" t="s">
        <v>460</v>
      </c>
      <c r="B116" s="104"/>
      <c r="C116" s="26"/>
      <c r="D116" s="41"/>
      <c r="E116" s="41"/>
      <c r="F116" s="78"/>
      <c r="G116" s="29"/>
      <c r="H116" s="28"/>
      <c r="I116" s="376"/>
      <c r="J116" s="376"/>
      <c r="K116" s="376"/>
      <c r="L116" s="361"/>
      <c r="M116" s="342"/>
      <c r="N116" s="342"/>
      <c r="O116" s="78"/>
      <c r="P116" s="29"/>
      <c r="Q116" s="29"/>
      <c r="R116" s="29" t="str">
        <f>IF(OR(AND(N116=0,Q116=0),Q116=0),"",Q116-N116)</f>
        <v/>
      </c>
      <c r="S116" s="29" t="str">
        <f>IF(ISERROR(R116/N116),"",R116/ABS(N116)*100)</f>
        <v/>
      </c>
      <c r="T116" s="41"/>
    </row>
    <row r="117" s="14" customFormat="1" ht="15" customHeight="1" spans="1:20">
      <c r="A117" s="94" t="s">
        <v>405</v>
      </c>
      <c r="B117" s="95"/>
      <c r="C117" s="33"/>
      <c r="D117" s="42"/>
      <c r="E117" s="42"/>
      <c r="F117" s="58"/>
      <c r="G117" s="37"/>
      <c r="H117" s="35">
        <f>H115-H116</f>
        <v>0</v>
      </c>
      <c r="I117" s="377"/>
      <c r="J117" s="377"/>
      <c r="K117" s="377"/>
      <c r="L117" s="58"/>
      <c r="M117" s="37"/>
      <c r="N117" s="37">
        <f>N115-N116</f>
        <v>0</v>
      </c>
      <c r="O117" s="58"/>
      <c r="P117" s="37"/>
      <c r="Q117" s="37">
        <f>Q115-Q116</f>
        <v>0</v>
      </c>
      <c r="R117" s="37" t="str">
        <f>IF(OR(AND(N117=0,Q117=0),Q117=0),"",Q117-N117)</f>
        <v/>
      </c>
      <c r="S117" s="37" t="str">
        <f>IF(ISERROR(R117/N117),"",R117/ABS(N117)*100)</f>
        <v/>
      </c>
      <c r="T117" s="42"/>
    </row>
    <row r="118" customHeight="1" spans="2:2">
      <c r="B118" s="39"/>
    </row>
  </sheetData>
  <autoFilter ref="A7:XFB117">
    <extLst/>
  </autoFilter>
  <mergeCells count="21">
    <mergeCell ref="A2:T2"/>
    <mergeCell ref="A3:T3"/>
    <mergeCell ref="F6:H6"/>
    <mergeCell ref="L6:N6"/>
    <mergeCell ref="O6:Q6"/>
    <mergeCell ref="A115:B115"/>
    <mergeCell ref="A116:B116"/>
    <mergeCell ref="A117:B117"/>
    <mergeCell ref="A6:A7"/>
    <mergeCell ref="B6:B7"/>
    <mergeCell ref="C6:C7"/>
    <mergeCell ref="D6:D7"/>
    <mergeCell ref="I6:I7"/>
    <mergeCell ref="J6:J7"/>
    <mergeCell ref="K6:K7"/>
    <mergeCell ref="R6:R7"/>
    <mergeCell ref="S6:S7"/>
    <mergeCell ref="T6:T7"/>
    <mergeCell ref="U8:U31"/>
    <mergeCell ref="U32:U94"/>
    <mergeCell ref="U95:U112"/>
  </mergeCells>
  <hyperlinks>
    <hyperlink ref="A1" location="索引目录!E19" display="返回索引页"/>
    <hyperlink ref="B1" location="存货汇总!B12" display="返回"/>
  </hyperlinks>
  <printOptions horizontalCentered="1"/>
  <pageMargins left="0.156944444444444" right="0.156944444444444" top="0.984027777777778" bottom="0.786805555555556" header="0.984027777777778" footer="0.393055555555556"/>
  <pageSetup paperSize="9" scale="90" fitToHeight="0" orientation="landscape" horizontalDpi="600"/>
  <headerFooter alignWithMargins="0">
    <oddHeader>&amp;R&amp;10</oddHeader>
    <oddFooter>&amp;L&amp;"宋体"&amp;9被评估单位填表人：张文涛
填表日期：2024年11月21日&amp;C&amp;"宋体"&amp;9评估人员：张奇明 郑文涛
&amp;R&amp;"宋体"&amp;9共&amp;N页，第&amp;P页</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S33"/>
  <sheetViews>
    <sheetView view="pageBreakPreview" zoomScale="80" zoomScaleNormal="90" workbookViewId="0">
      <pane ySplit="7" topLeftCell="A8" activePane="bottomLeft" state="frozen"/>
      <selection/>
      <selection pane="bottomLeft" activeCell="L21" sqref="L21"/>
    </sheetView>
  </sheetViews>
  <sheetFormatPr defaultColWidth="9" defaultRowHeight="15.75" customHeight="1"/>
  <cols>
    <col min="1" max="1" width="7.625" style="15" customWidth="1"/>
    <col min="2" max="2" width="14.5" style="15" customWidth="1"/>
    <col min="3" max="3" width="14.75" style="15" customWidth="1"/>
    <col min="4" max="4" width="5" style="15" customWidth="1"/>
    <col min="5" max="5" width="7" style="15" customWidth="1"/>
    <col min="6" max="6" width="8.125" style="15" hidden="1" customWidth="1" outlineLevel="1"/>
    <col min="7" max="7" width="7.5" style="15" hidden="1" customWidth="1" outlineLevel="1"/>
    <col min="8" max="8" width="11.75" style="15" hidden="1" customWidth="1" outlineLevel="1"/>
    <col min="9" max="9" width="9" style="15" hidden="1" customWidth="1" outlineLevel="1"/>
    <col min="10" max="10" width="9.75" style="15" customWidth="1" collapsed="1"/>
    <col min="11" max="11" width="8.625" style="354" customWidth="1"/>
    <col min="12" max="12" width="13.625" style="15" customWidth="1"/>
    <col min="13" max="13" width="8.75" style="15" customWidth="1"/>
    <col min="14" max="14" width="8.125" style="15" customWidth="1"/>
    <col min="15" max="15" width="13.25" style="15" customWidth="1"/>
    <col min="16" max="16" width="8.375" style="15" customWidth="1"/>
    <col min="17" max="17" width="6.75" style="15" customWidth="1"/>
    <col min="18" max="18" width="8.375" style="15" customWidth="1"/>
    <col min="19" max="19" width="11.375" style="15" customWidth="1"/>
    <col min="20" max="16384" width="9" style="15"/>
  </cols>
  <sheetData>
    <row r="1" s="86" customFormat="1" ht="10.5" spans="1:18">
      <c r="A1" s="91" t="s">
        <v>324</v>
      </c>
      <c r="B1" s="91" t="s">
        <v>314</v>
      </c>
      <c r="C1" s="91"/>
      <c r="D1" s="88"/>
      <c r="E1" s="88"/>
      <c r="F1" s="88"/>
      <c r="G1" s="88"/>
      <c r="H1" s="88"/>
      <c r="I1" s="88"/>
      <c r="J1" s="88"/>
      <c r="K1" s="88"/>
      <c r="L1" s="88"/>
      <c r="M1" s="88"/>
      <c r="N1" s="88"/>
      <c r="O1" s="88"/>
      <c r="P1" s="88"/>
      <c r="Q1" s="88"/>
      <c r="R1" s="88"/>
    </row>
    <row r="2" s="12" customFormat="1" ht="30" customHeight="1" spans="1:18">
      <c r="A2" s="19" t="s">
        <v>504</v>
      </c>
      <c r="B2" s="19"/>
      <c r="C2" s="19"/>
      <c r="D2" s="19"/>
      <c r="E2" s="19"/>
      <c r="F2" s="19"/>
      <c r="G2" s="19"/>
      <c r="H2" s="19"/>
      <c r="I2" s="19"/>
      <c r="J2" s="19"/>
      <c r="K2" s="19"/>
      <c r="L2" s="19"/>
      <c r="M2" s="19"/>
      <c r="N2" s="19"/>
      <c r="O2" s="19"/>
      <c r="P2" s="19"/>
      <c r="Q2" s="19"/>
      <c r="R2" s="19"/>
    </row>
    <row r="3" ht="15" customHeight="1" spans="1:18">
      <c r="A3" s="20" t="str">
        <f>CONCATENATE(封面!D9,封面!F9,封面!G9,封面!H9,封面!I9,封面!J9,封面!K9)</f>
        <v>评估基准日：2025年1月31日</v>
      </c>
      <c r="B3" s="20"/>
      <c r="C3" s="20"/>
      <c r="D3" s="20"/>
      <c r="E3" s="20"/>
      <c r="F3" s="20"/>
      <c r="G3" s="20"/>
      <c r="H3" s="20"/>
      <c r="I3" s="20"/>
      <c r="J3" s="20"/>
      <c r="K3" s="38"/>
      <c r="L3" s="38"/>
      <c r="M3" s="38"/>
      <c r="N3" s="38"/>
      <c r="O3" s="38"/>
      <c r="P3" s="38"/>
      <c r="Q3" s="38"/>
      <c r="R3" s="38"/>
    </row>
    <row r="4" ht="15" customHeight="1" spans="1:18">
      <c r="A4" s="20"/>
      <c r="B4" s="20"/>
      <c r="C4" s="20"/>
      <c r="D4" s="20"/>
      <c r="E4" s="20"/>
      <c r="F4" s="20"/>
      <c r="G4" s="20"/>
      <c r="H4" s="20"/>
      <c r="I4" s="20"/>
      <c r="J4" s="20"/>
      <c r="K4" s="38"/>
      <c r="L4" s="39"/>
      <c r="M4" s="38"/>
      <c r="N4" s="38"/>
      <c r="O4" s="38"/>
      <c r="P4" s="38"/>
      <c r="Q4" s="38"/>
      <c r="R4" s="39" t="s">
        <v>505</v>
      </c>
    </row>
    <row r="5" ht="15" customHeight="1" spans="1:18">
      <c r="A5" s="21" t="str">
        <f>封面!D7&amp;封面!F7</f>
        <v>产权持有单位：北京巴布科克·威尔科克斯有限公司</v>
      </c>
      <c r="R5" s="39" t="s">
        <v>327</v>
      </c>
    </row>
    <row r="6" s="13" customFormat="1" ht="15" customHeight="1" spans="1:19">
      <c r="A6" s="22" t="s">
        <v>328</v>
      </c>
      <c r="B6" s="22" t="s">
        <v>481</v>
      </c>
      <c r="C6" s="22" t="s">
        <v>482</v>
      </c>
      <c r="D6" s="108" t="s">
        <v>483</v>
      </c>
      <c r="E6" s="108" t="s">
        <v>499</v>
      </c>
      <c r="F6" s="22" t="s">
        <v>333</v>
      </c>
      <c r="G6" s="22"/>
      <c r="H6" s="23"/>
      <c r="I6" s="108" t="s">
        <v>500</v>
      </c>
      <c r="J6" s="62" t="s">
        <v>334</v>
      </c>
      <c r="K6" s="62"/>
      <c r="L6" s="64"/>
      <c r="M6" s="32" t="s">
        <v>335</v>
      </c>
      <c r="N6" s="117"/>
      <c r="O6" s="33"/>
      <c r="P6" s="59" t="s">
        <v>336</v>
      </c>
      <c r="Q6" s="22" t="s">
        <v>337</v>
      </c>
      <c r="R6" s="22" t="s">
        <v>338</v>
      </c>
      <c r="S6" s="60" t="s">
        <v>345</v>
      </c>
    </row>
    <row r="7" s="13" customFormat="1" ht="15" customHeight="1" spans="1:19">
      <c r="A7" s="22"/>
      <c r="B7" s="22"/>
      <c r="C7" s="22"/>
      <c r="D7" s="110"/>
      <c r="E7" s="110" t="s">
        <v>503</v>
      </c>
      <c r="F7" s="22" t="s">
        <v>484</v>
      </c>
      <c r="G7" s="22" t="s">
        <v>485</v>
      </c>
      <c r="H7" s="23" t="s">
        <v>486</v>
      </c>
      <c r="I7" s="110"/>
      <c r="J7" s="33" t="s">
        <v>484</v>
      </c>
      <c r="K7" s="22" t="s">
        <v>485</v>
      </c>
      <c r="L7" s="22" t="s">
        <v>486</v>
      </c>
      <c r="M7" s="22" t="s">
        <v>487</v>
      </c>
      <c r="N7" s="22" t="s">
        <v>488</v>
      </c>
      <c r="O7" s="22" t="s">
        <v>486</v>
      </c>
      <c r="P7" s="61"/>
      <c r="Q7" s="22"/>
      <c r="R7" s="22"/>
      <c r="S7" s="60"/>
    </row>
    <row r="8" s="345" customFormat="1" ht="15" customHeight="1" spans="1:19">
      <c r="A8" s="25"/>
      <c r="B8" s="104"/>
      <c r="C8" s="348"/>
      <c r="D8" s="341"/>
      <c r="E8" s="341"/>
      <c r="F8" s="338"/>
      <c r="G8" s="29" t="str">
        <f>IF(F8=0,"",H8/F8)</f>
        <v/>
      </c>
      <c r="H8" s="28"/>
      <c r="I8" s="359"/>
      <c r="J8" s="360"/>
      <c r="K8" s="29"/>
      <c r="L8" s="299"/>
      <c r="M8" s="338"/>
      <c r="N8" s="29"/>
      <c r="O8" s="29"/>
      <c r="P8" s="70" t="str">
        <f>IF(OR(AND(L8=0,O8=0),O8=0),"",O8-L8)</f>
        <v/>
      </c>
      <c r="Q8" s="70" t="str">
        <f>IF(ISERROR(P8/L8),"",P8/ABS(L8)*100)</f>
        <v/>
      </c>
      <c r="R8" s="41"/>
      <c r="S8" s="69"/>
    </row>
    <row r="9" ht="15" customHeight="1" spans="1:19">
      <c r="A9" s="25"/>
      <c r="B9" s="26"/>
      <c r="C9" s="26"/>
      <c r="D9" s="41"/>
      <c r="E9" s="41"/>
      <c r="F9" s="338"/>
      <c r="G9" s="29" t="str">
        <f t="shared" ref="G9:G29" si="0">IF(F9=0,"",H9/F9)</f>
        <v/>
      </c>
      <c r="H9" s="28"/>
      <c r="I9" s="359"/>
      <c r="J9" s="360"/>
      <c r="K9" s="29" t="str">
        <f t="shared" ref="K9:K29" si="1">IF(J9=0,"",L9/J9)</f>
        <v/>
      </c>
      <c r="L9" s="342"/>
      <c r="M9" s="338"/>
      <c r="N9" s="29"/>
      <c r="O9" s="29"/>
      <c r="P9" s="29" t="str">
        <f t="shared" ref="P9:P31" si="2">IF(OR(AND(L9=0,O9=0),O9=0),"",O9-L9)</f>
        <v/>
      </c>
      <c r="Q9" s="29" t="str">
        <f t="shared" ref="Q9:Q31" si="3">IF(ISERROR(P9/L9),"",P9/ABS(L9)*100)</f>
        <v/>
      </c>
      <c r="R9" s="41"/>
      <c r="S9" s="41"/>
    </row>
    <row r="10" ht="15" customHeight="1" spans="1:19">
      <c r="A10" s="25"/>
      <c r="B10" s="26"/>
      <c r="C10" s="26"/>
      <c r="D10" s="41"/>
      <c r="E10" s="41"/>
      <c r="F10" s="338"/>
      <c r="G10" s="29" t="str">
        <f t="shared" si="0"/>
        <v/>
      </c>
      <c r="H10" s="28"/>
      <c r="I10" s="359"/>
      <c r="J10" s="360"/>
      <c r="K10" s="29" t="str">
        <f t="shared" si="1"/>
        <v/>
      </c>
      <c r="L10" s="342"/>
      <c r="M10" s="338"/>
      <c r="N10" s="29"/>
      <c r="O10" s="29"/>
      <c r="P10" s="29" t="str">
        <f t="shared" si="2"/>
        <v/>
      </c>
      <c r="Q10" s="29" t="str">
        <f t="shared" si="3"/>
        <v/>
      </c>
      <c r="R10" s="41"/>
      <c r="S10" s="41"/>
    </row>
    <row r="11" ht="15" customHeight="1" spans="1:19">
      <c r="A11" s="25"/>
      <c r="B11" s="26"/>
      <c r="C11" s="26"/>
      <c r="D11" s="41"/>
      <c r="E11" s="41"/>
      <c r="F11" s="338"/>
      <c r="G11" s="29" t="str">
        <f t="shared" si="0"/>
        <v/>
      </c>
      <c r="H11" s="28"/>
      <c r="I11" s="359"/>
      <c r="J11" s="360"/>
      <c r="K11" s="29" t="str">
        <f t="shared" si="1"/>
        <v/>
      </c>
      <c r="L11" s="342"/>
      <c r="M11" s="338"/>
      <c r="N11" s="29"/>
      <c r="O11" s="29"/>
      <c r="P11" s="29" t="str">
        <f t="shared" si="2"/>
        <v/>
      </c>
      <c r="Q11" s="29" t="str">
        <f t="shared" si="3"/>
        <v/>
      </c>
      <c r="R11" s="41"/>
      <c r="S11" s="41"/>
    </row>
    <row r="12" ht="15" customHeight="1" spans="1:19">
      <c r="A12" s="25"/>
      <c r="B12" s="26"/>
      <c r="C12" s="26"/>
      <c r="D12" s="41"/>
      <c r="E12" s="41"/>
      <c r="F12" s="338"/>
      <c r="G12" s="29" t="str">
        <f t="shared" si="0"/>
        <v/>
      </c>
      <c r="H12" s="28"/>
      <c r="I12" s="359"/>
      <c r="J12" s="360"/>
      <c r="K12" s="29" t="str">
        <f t="shared" si="1"/>
        <v/>
      </c>
      <c r="L12" s="342"/>
      <c r="M12" s="338"/>
      <c r="N12" s="29"/>
      <c r="O12" s="29"/>
      <c r="P12" s="29" t="str">
        <f t="shared" si="2"/>
        <v/>
      </c>
      <c r="Q12" s="29" t="str">
        <f t="shared" si="3"/>
        <v/>
      </c>
      <c r="R12" s="41"/>
      <c r="S12" s="41"/>
    </row>
    <row r="13" ht="15" customHeight="1" spans="1:19">
      <c r="A13" s="25"/>
      <c r="B13" s="26"/>
      <c r="C13" s="26"/>
      <c r="D13" s="41"/>
      <c r="E13" s="41"/>
      <c r="F13" s="338"/>
      <c r="G13" s="29" t="str">
        <f t="shared" si="0"/>
        <v/>
      </c>
      <c r="H13" s="28"/>
      <c r="I13" s="359"/>
      <c r="J13" s="360"/>
      <c r="K13" s="29" t="str">
        <f t="shared" si="1"/>
        <v/>
      </c>
      <c r="L13" s="342"/>
      <c r="M13" s="338"/>
      <c r="N13" s="29"/>
      <c r="O13" s="29"/>
      <c r="P13" s="29" t="str">
        <f t="shared" si="2"/>
        <v/>
      </c>
      <c r="Q13" s="29" t="str">
        <f t="shared" si="3"/>
        <v/>
      </c>
      <c r="R13" s="41"/>
      <c r="S13" s="41"/>
    </row>
    <row r="14" ht="15" customHeight="1" spans="1:19">
      <c r="A14" s="25"/>
      <c r="B14" s="26"/>
      <c r="C14" s="26"/>
      <c r="D14" s="41"/>
      <c r="E14" s="41"/>
      <c r="F14" s="338"/>
      <c r="G14" s="29" t="str">
        <f t="shared" si="0"/>
        <v/>
      </c>
      <c r="H14" s="28"/>
      <c r="I14" s="359"/>
      <c r="J14" s="360"/>
      <c r="K14" s="29" t="str">
        <f t="shared" si="1"/>
        <v/>
      </c>
      <c r="L14" s="342"/>
      <c r="M14" s="338"/>
      <c r="N14" s="29"/>
      <c r="O14" s="29"/>
      <c r="P14" s="29" t="str">
        <f t="shared" si="2"/>
        <v/>
      </c>
      <c r="Q14" s="29" t="str">
        <f t="shared" si="3"/>
        <v/>
      </c>
      <c r="R14" s="41"/>
      <c r="S14" s="41"/>
    </row>
    <row r="15" ht="15" customHeight="1" spans="1:19">
      <c r="A15" s="25"/>
      <c r="B15" s="26"/>
      <c r="C15" s="26"/>
      <c r="D15" s="41"/>
      <c r="E15" s="41"/>
      <c r="F15" s="338"/>
      <c r="G15" s="29" t="str">
        <f t="shared" si="0"/>
        <v/>
      </c>
      <c r="H15" s="28"/>
      <c r="I15" s="359"/>
      <c r="J15" s="360"/>
      <c r="K15" s="29" t="str">
        <f t="shared" si="1"/>
        <v/>
      </c>
      <c r="L15" s="342"/>
      <c r="M15" s="338"/>
      <c r="N15" s="29"/>
      <c r="O15" s="29"/>
      <c r="P15" s="29" t="str">
        <f t="shared" si="2"/>
        <v/>
      </c>
      <c r="Q15" s="29" t="str">
        <f t="shared" si="3"/>
        <v/>
      </c>
      <c r="R15" s="41"/>
      <c r="S15" s="41"/>
    </row>
    <row r="16" ht="15" customHeight="1" spans="1:19">
      <c r="A16" s="25"/>
      <c r="B16" s="26"/>
      <c r="C16" s="26"/>
      <c r="D16" s="41"/>
      <c r="E16" s="41"/>
      <c r="F16" s="338"/>
      <c r="G16" s="29" t="str">
        <f t="shared" si="0"/>
        <v/>
      </c>
      <c r="H16" s="28"/>
      <c r="I16" s="359"/>
      <c r="J16" s="360"/>
      <c r="K16" s="29" t="str">
        <f t="shared" si="1"/>
        <v/>
      </c>
      <c r="L16" s="342"/>
      <c r="M16" s="338"/>
      <c r="N16" s="29"/>
      <c r="O16" s="29"/>
      <c r="P16" s="29" t="str">
        <f t="shared" si="2"/>
        <v/>
      </c>
      <c r="Q16" s="29" t="str">
        <f t="shared" si="3"/>
        <v/>
      </c>
      <c r="R16" s="41"/>
      <c r="S16" s="41"/>
    </row>
    <row r="17" ht="15" customHeight="1" spans="1:19">
      <c r="A17" s="25"/>
      <c r="B17" s="26"/>
      <c r="C17" s="26"/>
      <c r="D17" s="41"/>
      <c r="E17" s="41"/>
      <c r="F17" s="338"/>
      <c r="G17" s="29" t="str">
        <f t="shared" si="0"/>
        <v/>
      </c>
      <c r="H17" s="28"/>
      <c r="I17" s="359"/>
      <c r="J17" s="360"/>
      <c r="K17" s="29" t="str">
        <f t="shared" si="1"/>
        <v/>
      </c>
      <c r="L17" s="342"/>
      <c r="M17" s="338"/>
      <c r="N17" s="29"/>
      <c r="O17" s="29"/>
      <c r="P17" s="29" t="str">
        <f t="shared" si="2"/>
        <v/>
      </c>
      <c r="Q17" s="29" t="str">
        <f t="shared" si="3"/>
        <v/>
      </c>
      <c r="R17" s="41"/>
      <c r="S17" s="41"/>
    </row>
    <row r="18" ht="15" customHeight="1" spans="1:19">
      <c r="A18" s="25"/>
      <c r="B18" s="26"/>
      <c r="C18" s="26"/>
      <c r="D18" s="41"/>
      <c r="E18" s="41"/>
      <c r="F18" s="338"/>
      <c r="G18" s="29" t="str">
        <f t="shared" si="0"/>
        <v/>
      </c>
      <c r="H18" s="28"/>
      <c r="I18" s="359"/>
      <c r="J18" s="360"/>
      <c r="K18" s="29" t="str">
        <f t="shared" si="1"/>
        <v/>
      </c>
      <c r="L18" s="342"/>
      <c r="M18" s="338"/>
      <c r="N18" s="29"/>
      <c r="O18" s="29"/>
      <c r="P18" s="29" t="str">
        <f t="shared" si="2"/>
        <v/>
      </c>
      <c r="Q18" s="29" t="str">
        <f t="shared" si="3"/>
        <v/>
      </c>
      <c r="R18" s="41"/>
      <c r="S18" s="41"/>
    </row>
    <row r="19" ht="15" customHeight="1" spans="1:19">
      <c r="A19" s="25"/>
      <c r="B19" s="26"/>
      <c r="C19" s="26"/>
      <c r="D19" s="41"/>
      <c r="E19" s="41"/>
      <c r="F19" s="338"/>
      <c r="G19" s="29" t="str">
        <f t="shared" si="0"/>
        <v/>
      </c>
      <c r="H19" s="28"/>
      <c r="I19" s="359"/>
      <c r="J19" s="360"/>
      <c r="K19" s="29" t="str">
        <f t="shared" si="1"/>
        <v/>
      </c>
      <c r="L19" s="342"/>
      <c r="M19" s="338"/>
      <c r="N19" s="29"/>
      <c r="O19" s="29"/>
      <c r="P19" s="29" t="str">
        <f t="shared" si="2"/>
        <v/>
      </c>
      <c r="Q19" s="29" t="str">
        <f t="shared" si="3"/>
        <v/>
      </c>
      <c r="R19" s="41"/>
      <c r="S19" s="41"/>
    </row>
    <row r="20" ht="15" customHeight="1" spans="1:19">
      <c r="A20" s="25"/>
      <c r="B20" s="26"/>
      <c r="C20" s="26"/>
      <c r="D20" s="41"/>
      <c r="E20" s="41"/>
      <c r="F20" s="338"/>
      <c r="G20" s="29" t="str">
        <f t="shared" si="0"/>
        <v/>
      </c>
      <c r="H20" s="28"/>
      <c r="I20" s="359"/>
      <c r="J20" s="360"/>
      <c r="K20" s="29" t="str">
        <f t="shared" si="1"/>
        <v/>
      </c>
      <c r="L20" s="342"/>
      <c r="M20" s="338"/>
      <c r="N20" s="29"/>
      <c r="O20" s="29"/>
      <c r="P20" s="29" t="str">
        <f t="shared" si="2"/>
        <v/>
      </c>
      <c r="Q20" s="29" t="str">
        <f t="shared" si="3"/>
        <v/>
      </c>
      <c r="R20" s="41"/>
      <c r="S20" s="41"/>
    </row>
    <row r="21" ht="15" customHeight="1" spans="1:19">
      <c r="A21" s="25"/>
      <c r="B21" s="26"/>
      <c r="C21" s="26"/>
      <c r="D21" s="41"/>
      <c r="E21" s="41"/>
      <c r="F21" s="338"/>
      <c r="G21" s="29" t="str">
        <f t="shared" si="0"/>
        <v/>
      </c>
      <c r="H21" s="28"/>
      <c r="I21" s="359"/>
      <c r="J21" s="360"/>
      <c r="K21" s="29" t="str">
        <f t="shared" si="1"/>
        <v/>
      </c>
      <c r="L21" s="342"/>
      <c r="M21" s="338"/>
      <c r="N21" s="29"/>
      <c r="O21" s="29"/>
      <c r="P21" s="29" t="str">
        <f t="shared" si="2"/>
        <v/>
      </c>
      <c r="Q21" s="29" t="str">
        <f t="shared" si="3"/>
        <v/>
      </c>
      <c r="R21" s="41"/>
      <c r="S21" s="41"/>
    </row>
    <row r="22" ht="15" customHeight="1" spans="1:19">
      <c r="A22" s="25"/>
      <c r="B22" s="26"/>
      <c r="C22" s="26"/>
      <c r="D22" s="41"/>
      <c r="E22" s="41"/>
      <c r="F22" s="338"/>
      <c r="G22" s="29" t="str">
        <f t="shared" si="0"/>
        <v/>
      </c>
      <c r="H22" s="28"/>
      <c r="I22" s="359"/>
      <c r="J22" s="360"/>
      <c r="K22" s="29" t="str">
        <f t="shared" si="1"/>
        <v/>
      </c>
      <c r="L22" s="342"/>
      <c r="M22" s="338"/>
      <c r="N22" s="29"/>
      <c r="O22" s="29"/>
      <c r="P22" s="29" t="str">
        <f t="shared" si="2"/>
        <v/>
      </c>
      <c r="Q22" s="29" t="str">
        <f t="shared" si="3"/>
        <v/>
      </c>
      <c r="R22" s="41"/>
      <c r="S22" s="41"/>
    </row>
    <row r="23" ht="15" customHeight="1" spans="1:19">
      <c r="A23" s="25"/>
      <c r="B23" s="26"/>
      <c r="C23" s="26"/>
      <c r="D23" s="41"/>
      <c r="E23" s="41"/>
      <c r="F23" s="338"/>
      <c r="G23" s="29" t="str">
        <f t="shared" si="0"/>
        <v/>
      </c>
      <c r="H23" s="28"/>
      <c r="I23" s="359"/>
      <c r="J23" s="360"/>
      <c r="K23" s="29" t="str">
        <f t="shared" si="1"/>
        <v/>
      </c>
      <c r="L23" s="342"/>
      <c r="M23" s="338"/>
      <c r="N23" s="29"/>
      <c r="O23" s="29"/>
      <c r="P23" s="29" t="str">
        <f t="shared" si="2"/>
        <v/>
      </c>
      <c r="Q23" s="29" t="str">
        <f t="shared" si="3"/>
        <v/>
      </c>
      <c r="R23" s="41"/>
      <c r="S23" s="41"/>
    </row>
    <row r="24" ht="15" customHeight="1" spans="1:19">
      <c r="A24" s="25"/>
      <c r="B24" s="26"/>
      <c r="C24" s="26"/>
      <c r="D24" s="41"/>
      <c r="E24" s="41"/>
      <c r="F24" s="338"/>
      <c r="G24" s="29" t="str">
        <f t="shared" si="0"/>
        <v/>
      </c>
      <c r="H24" s="28"/>
      <c r="I24" s="359"/>
      <c r="J24" s="360"/>
      <c r="K24" s="29" t="str">
        <f t="shared" si="1"/>
        <v/>
      </c>
      <c r="L24" s="342"/>
      <c r="M24" s="338"/>
      <c r="N24" s="29"/>
      <c r="O24" s="29"/>
      <c r="P24" s="29" t="str">
        <f t="shared" si="2"/>
        <v/>
      </c>
      <c r="Q24" s="29" t="str">
        <f t="shared" si="3"/>
        <v/>
      </c>
      <c r="R24" s="41"/>
      <c r="S24" s="41"/>
    </row>
    <row r="25" ht="15" customHeight="1" spans="1:19">
      <c r="A25" s="25"/>
      <c r="B25" s="26"/>
      <c r="C25" s="26"/>
      <c r="D25" s="41"/>
      <c r="E25" s="41"/>
      <c r="F25" s="338"/>
      <c r="G25" s="29" t="str">
        <f t="shared" si="0"/>
        <v/>
      </c>
      <c r="H25" s="28"/>
      <c r="I25" s="359"/>
      <c r="J25" s="360"/>
      <c r="K25" s="29" t="str">
        <f t="shared" si="1"/>
        <v/>
      </c>
      <c r="L25" s="342"/>
      <c r="M25" s="338"/>
      <c r="N25" s="29"/>
      <c r="O25" s="29"/>
      <c r="P25" s="29" t="str">
        <f t="shared" si="2"/>
        <v/>
      </c>
      <c r="Q25" s="29" t="str">
        <f t="shared" si="3"/>
        <v/>
      </c>
      <c r="R25" s="41"/>
      <c r="S25" s="41"/>
    </row>
    <row r="26" ht="15" customHeight="1" spans="1:19">
      <c r="A26" s="25"/>
      <c r="B26" s="26"/>
      <c r="C26" s="26"/>
      <c r="D26" s="41"/>
      <c r="E26" s="41"/>
      <c r="F26" s="338"/>
      <c r="G26" s="29" t="str">
        <f t="shared" si="0"/>
        <v/>
      </c>
      <c r="H26" s="28"/>
      <c r="I26" s="359"/>
      <c r="J26" s="360"/>
      <c r="K26" s="29" t="str">
        <f t="shared" si="1"/>
        <v/>
      </c>
      <c r="L26" s="342"/>
      <c r="M26" s="338"/>
      <c r="N26" s="29"/>
      <c r="O26" s="29"/>
      <c r="P26" s="29" t="str">
        <f t="shared" si="2"/>
        <v/>
      </c>
      <c r="Q26" s="29" t="str">
        <f t="shared" si="3"/>
        <v/>
      </c>
      <c r="R26" s="41"/>
      <c r="S26" s="41"/>
    </row>
    <row r="27" ht="15" customHeight="1" spans="1:19">
      <c r="A27" s="25"/>
      <c r="B27" s="26"/>
      <c r="C27" s="26"/>
      <c r="D27" s="41"/>
      <c r="E27" s="41"/>
      <c r="F27" s="338"/>
      <c r="G27" s="29" t="str">
        <f t="shared" si="0"/>
        <v/>
      </c>
      <c r="H27" s="28"/>
      <c r="I27" s="359"/>
      <c r="J27" s="360"/>
      <c r="K27" s="29" t="str">
        <f t="shared" si="1"/>
        <v/>
      </c>
      <c r="L27" s="342"/>
      <c r="M27" s="338"/>
      <c r="N27" s="29"/>
      <c r="O27" s="29"/>
      <c r="P27" s="29" t="str">
        <f t="shared" si="2"/>
        <v/>
      </c>
      <c r="Q27" s="29" t="str">
        <f t="shared" si="3"/>
        <v/>
      </c>
      <c r="R27" s="41"/>
      <c r="S27" s="41"/>
    </row>
    <row r="28" ht="15" customHeight="1" spans="1:19">
      <c r="A28" s="25"/>
      <c r="B28" s="26"/>
      <c r="C28" s="26"/>
      <c r="D28" s="41"/>
      <c r="E28" s="41"/>
      <c r="F28" s="338"/>
      <c r="G28" s="29" t="str">
        <f t="shared" si="0"/>
        <v/>
      </c>
      <c r="H28" s="28"/>
      <c r="I28" s="359"/>
      <c r="J28" s="360"/>
      <c r="K28" s="29" t="str">
        <f t="shared" si="1"/>
        <v/>
      </c>
      <c r="L28" s="342"/>
      <c r="M28" s="338"/>
      <c r="N28" s="29"/>
      <c r="O28" s="29"/>
      <c r="P28" s="29" t="str">
        <f t="shared" si="2"/>
        <v/>
      </c>
      <c r="Q28" s="29" t="str">
        <f t="shared" si="3"/>
        <v/>
      </c>
      <c r="R28" s="41"/>
      <c r="S28" s="41"/>
    </row>
    <row r="29" ht="15" customHeight="1" spans="1:19">
      <c r="A29" s="94" t="s">
        <v>402</v>
      </c>
      <c r="B29" s="95"/>
      <c r="C29" s="26"/>
      <c r="D29" s="41"/>
      <c r="E29" s="41"/>
      <c r="F29" s="338"/>
      <c r="G29" s="29" t="str">
        <f t="shared" si="0"/>
        <v/>
      </c>
      <c r="H29" s="35">
        <f>SUM(H8:H28)</f>
        <v>0</v>
      </c>
      <c r="I29" s="359"/>
      <c r="J29" s="360"/>
      <c r="K29" s="29" t="str">
        <f t="shared" si="1"/>
        <v/>
      </c>
      <c r="L29" s="37">
        <f>SUM(L8:L28)</f>
        <v>0</v>
      </c>
      <c r="M29" s="338"/>
      <c r="N29" s="29"/>
      <c r="O29" s="37">
        <f>SUM(O8:O28)</f>
        <v>0</v>
      </c>
      <c r="P29" s="37" t="str">
        <f t="shared" si="2"/>
        <v/>
      </c>
      <c r="Q29" s="37" t="str">
        <f t="shared" si="3"/>
        <v/>
      </c>
      <c r="R29" s="41"/>
      <c r="S29" s="41"/>
    </row>
    <row r="30" ht="15" customHeight="1" spans="1:19">
      <c r="A30" s="104" t="s">
        <v>460</v>
      </c>
      <c r="B30" s="104"/>
      <c r="C30" s="26"/>
      <c r="D30" s="41"/>
      <c r="E30" s="41"/>
      <c r="F30" s="78"/>
      <c r="G30" s="342"/>
      <c r="H30" s="28"/>
      <c r="I30" s="359"/>
      <c r="J30" s="361"/>
      <c r="K30" s="342"/>
      <c r="L30" s="342"/>
      <c r="M30" s="78"/>
      <c r="N30" s="29"/>
      <c r="O30" s="29"/>
      <c r="P30" s="29" t="str">
        <f t="shared" si="2"/>
        <v/>
      </c>
      <c r="Q30" s="29" t="str">
        <f t="shared" si="3"/>
        <v/>
      </c>
      <c r="R30" s="41"/>
      <c r="S30" s="41"/>
    </row>
    <row r="31" s="14" customFormat="1" ht="15" customHeight="1" spans="1:19">
      <c r="A31" s="94" t="s">
        <v>405</v>
      </c>
      <c r="B31" s="95"/>
      <c r="C31" s="33"/>
      <c r="D31" s="42"/>
      <c r="E31" s="42"/>
      <c r="F31" s="58"/>
      <c r="G31" s="37"/>
      <c r="H31" s="35">
        <f>H29-H30</f>
        <v>0</v>
      </c>
      <c r="I31" s="362"/>
      <c r="J31" s="58"/>
      <c r="K31" s="37"/>
      <c r="L31" s="37">
        <f>L29-L30</f>
        <v>0</v>
      </c>
      <c r="M31" s="58"/>
      <c r="N31" s="37"/>
      <c r="O31" s="37">
        <f>O29-O30</f>
        <v>0</v>
      </c>
      <c r="P31" s="37" t="str">
        <f t="shared" si="2"/>
        <v/>
      </c>
      <c r="Q31" s="37" t="str">
        <f t="shared" si="3"/>
        <v/>
      </c>
      <c r="R31" s="42"/>
      <c r="S31" s="42"/>
    </row>
    <row r="32" customHeight="1" spans="1:12">
      <c r="A32" s="38"/>
      <c r="B32" s="297"/>
      <c r="J32" s="354"/>
      <c r="L32" s="354"/>
    </row>
    <row r="33" customHeight="1" spans="1:12">
      <c r="A33" s="38"/>
      <c r="J33" s="354"/>
      <c r="L33" s="354"/>
    </row>
  </sheetData>
  <mergeCells count="17">
    <mergeCell ref="A2:R2"/>
    <mergeCell ref="A3:R3"/>
    <mergeCell ref="F6:H6"/>
    <mergeCell ref="J6:L6"/>
    <mergeCell ref="M6:O6"/>
    <mergeCell ref="A29:B29"/>
    <mergeCell ref="A30:B30"/>
    <mergeCell ref="A31:B31"/>
    <mergeCell ref="A6:A7"/>
    <mergeCell ref="B6:B7"/>
    <mergeCell ref="C6:C7"/>
    <mergeCell ref="D6:D7"/>
    <mergeCell ref="I6:I7"/>
    <mergeCell ref="P6:P7"/>
    <mergeCell ref="Q6:Q7"/>
    <mergeCell ref="R6:R7"/>
    <mergeCell ref="S6:S7"/>
  </mergeCells>
  <hyperlinks>
    <hyperlink ref="A1" location="索引目录!E20" display="返回索引页"/>
    <hyperlink ref="B1" location="存货汇总!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B1:H74"/>
  <sheetViews>
    <sheetView topLeftCell="A25" workbookViewId="0">
      <selection activeCell="M25" sqref="M25"/>
    </sheetView>
  </sheetViews>
  <sheetFormatPr defaultColWidth="9" defaultRowHeight="15.5" outlineLevelCol="7"/>
  <cols>
    <col min="1" max="1" width="2.875" customWidth="1"/>
    <col min="2" max="2" width="18.25" customWidth="1"/>
    <col min="3" max="3" width="11.375" customWidth="1"/>
    <col min="4" max="4" width="14.25" customWidth="1"/>
    <col min="5" max="5" width="20.125" customWidth="1"/>
    <col min="6" max="6" width="12.25" customWidth="1"/>
    <col min="7" max="7" width="20.625" customWidth="1"/>
    <col min="8" max="8" width="11.75" customWidth="1"/>
    <col min="9" max="13" width="8.75" customWidth="1"/>
  </cols>
  <sheetData>
    <row r="1" ht="28.15" customHeight="1" spans="2:8">
      <c r="B1" s="617" t="s">
        <v>35</v>
      </c>
      <c r="C1" s="618"/>
      <c r="D1" s="618"/>
      <c r="E1" s="618"/>
      <c r="F1" s="618"/>
      <c r="G1" s="618"/>
      <c r="H1" s="619"/>
    </row>
    <row r="2" spans="2:8">
      <c r="B2" s="620"/>
      <c r="C2" s="621"/>
      <c r="D2" s="621"/>
      <c r="E2" s="621"/>
      <c r="F2" s="621"/>
      <c r="G2" s="621"/>
      <c r="H2" s="622"/>
    </row>
    <row r="3" s="616" customFormat="1" ht="10.9" customHeight="1" spans="2:8">
      <c r="B3" s="623" t="s">
        <v>36</v>
      </c>
      <c r="C3" s="624"/>
      <c r="D3" s="624"/>
      <c r="E3" s="625"/>
      <c r="F3" s="625"/>
      <c r="G3" s="625"/>
      <c r="H3" s="626"/>
    </row>
    <row r="4" s="616" customFormat="1" ht="10.9" customHeight="1" spans="2:8">
      <c r="B4" s="627" t="s">
        <v>37</v>
      </c>
      <c r="C4" s="628"/>
      <c r="D4" s="624"/>
      <c r="E4" s="625"/>
      <c r="F4" s="625"/>
      <c r="G4" s="625"/>
      <c r="H4" s="626"/>
    </row>
    <row r="5" s="616" customFormat="1" ht="10.9" customHeight="1" spans="2:8">
      <c r="B5" s="627" t="s">
        <v>38</v>
      </c>
      <c r="C5" s="628"/>
      <c r="D5" s="625"/>
      <c r="E5" s="625"/>
      <c r="F5" s="625"/>
      <c r="G5" s="625"/>
      <c r="H5" s="626"/>
    </row>
    <row r="6" s="616" customFormat="1" ht="10.9" customHeight="1" spans="2:8">
      <c r="B6" s="627" t="s">
        <v>39</v>
      </c>
      <c r="C6" s="628"/>
      <c r="D6" s="625"/>
      <c r="E6" s="625"/>
      <c r="F6" s="625"/>
      <c r="G6" s="625"/>
      <c r="H6" s="626"/>
    </row>
    <row r="7" s="616" customFormat="1" ht="10.9" customHeight="1" spans="2:8">
      <c r="B7" s="627" t="s">
        <v>40</v>
      </c>
      <c r="C7" s="628"/>
      <c r="D7" s="625"/>
      <c r="E7" s="625"/>
      <c r="F7" s="625"/>
      <c r="G7" s="625"/>
      <c r="H7" s="626"/>
    </row>
    <row r="8" s="616" customFormat="1" ht="10.9" customHeight="1" spans="2:8">
      <c r="B8" s="623" t="s">
        <v>41</v>
      </c>
      <c r="C8" s="624"/>
      <c r="D8" s="625"/>
      <c r="E8" s="625"/>
      <c r="F8" s="625"/>
      <c r="G8" s="625"/>
      <c r="H8" s="626"/>
    </row>
    <row r="9" s="616" customFormat="1" ht="10.9" customHeight="1" spans="2:8">
      <c r="B9" s="629"/>
      <c r="C9" s="625"/>
      <c r="D9" s="625"/>
      <c r="E9" s="625"/>
      <c r="F9" s="625"/>
      <c r="G9" s="625"/>
      <c r="H9" s="626"/>
    </row>
    <row r="10" s="616" customFormat="1" ht="13.15" customHeight="1" spans="2:8">
      <c r="B10" s="629"/>
      <c r="C10" s="630" t="s">
        <v>42</v>
      </c>
      <c r="D10" s="631" t="s">
        <v>43</v>
      </c>
      <c r="E10" s="632" t="s">
        <v>44</v>
      </c>
      <c r="F10" s="630" t="s">
        <v>45</v>
      </c>
      <c r="G10" s="633" t="s">
        <v>46</v>
      </c>
      <c r="H10" s="634"/>
    </row>
    <row r="11" s="616" customFormat="1" ht="13.15" customHeight="1" spans="2:8">
      <c r="B11" s="629"/>
      <c r="C11" s="635"/>
      <c r="D11" s="629"/>
      <c r="E11" s="636" t="s">
        <v>47</v>
      </c>
      <c r="F11" s="635"/>
      <c r="G11" s="633" t="s">
        <v>48</v>
      </c>
      <c r="H11" s="634"/>
    </row>
    <row r="12" s="616" customFormat="1" ht="13.15" customHeight="1" spans="2:8">
      <c r="B12" s="629"/>
      <c r="C12" s="635"/>
      <c r="D12" s="637"/>
      <c r="E12" s="638" t="s">
        <v>49</v>
      </c>
      <c r="F12" s="635"/>
      <c r="G12" s="639" t="s">
        <v>50</v>
      </c>
      <c r="H12" s="634"/>
    </row>
    <row r="13" s="616" customFormat="1" ht="13.15" customHeight="1" spans="2:8">
      <c r="B13" s="629"/>
      <c r="C13" s="635"/>
      <c r="D13" s="640" t="s">
        <v>51</v>
      </c>
      <c r="E13" s="641" t="s">
        <v>52</v>
      </c>
      <c r="F13" s="635"/>
      <c r="G13" s="633" t="s">
        <v>53</v>
      </c>
      <c r="H13" s="634"/>
    </row>
    <row r="14" s="616" customFormat="1" ht="13.15" customHeight="1" spans="2:8">
      <c r="B14" s="629"/>
      <c r="C14" s="635"/>
      <c r="D14" s="629"/>
      <c r="E14" s="636" t="s">
        <v>54</v>
      </c>
      <c r="F14" s="635"/>
      <c r="G14" s="633" t="s">
        <v>55</v>
      </c>
      <c r="H14" s="634"/>
    </row>
    <row r="15" s="616" customFormat="1" ht="13.15" customHeight="1" spans="2:8">
      <c r="B15" s="629"/>
      <c r="C15" s="635"/>
      <c r="D15" s="629"/>
      <c r="E15" s="636" t="s">
        <v>56</v>
      </c>
      <c r="F15" s="635"/>
      <c r="G15" s="633" t="s">
        <v>57</v>
      </c>
      <c r="H15" s="634"/>
    </row>
    <row r="16" s="616" customFormat="1" ht="13.15" customHeight="1" spans="2:8">
      <c r="B16" s="629"/>
      <c r="C16" s="635"/>
      <c r="D16" s="637"/>
      <c r="E16" s="642" t="s">
        <v>58</v>
      </c>
      <c r="F16" s="635"/>
      <c r="G16" s="633" t="s">
        <v>59</v>
      </c>
      <c r="H16" s="634"/>
    </row>
    <row r="17" s="616" customFormat="1" ht="13.15" customHeight="1" spans="2:8">
      <c r="B17" s="629"/>
      <c r="C17" s="635"/>
      <c r="D17" s="639" t="s">
        <v>60</v>
      </c>
      <c r="E17" s="634"/>
      <c r="F17" s="635"/>
      <c r="G17" s="633" t="s">
        <v>61</v>
      </c>
      <c r="H17" s="634"/>
    </row>
    <row r="18" s="616" customFormat="1" ht="13.15" customHeight="1" spans="2:8">
      <c r="B18" s="629"/>
      <c r="C18" s="635"/>
      <c r="D18" s="639" t="s">
        <v>62</v>
      </c>
      <c r="E18" s="634"/>
      <c r="F18" s="635"/>
      <c r="G18" s="633" t="s">
        <v>63</v>
      </c>
      <c r="H18" s="634"/>
    </row>
    <row r="19" s="616" customFormat="1" ht="13.15" customHeight="1" spans="2:8">
      <c r="B19" s="629"/>
      <c r="C19" s="635"/>
      <c r="D19" s="633" t="s">
        <v>64</v>
      </c>
      <c r="E19" s="634"/>
      <c r="F19" s="635"/>
      <c r="G19" s="640" t="s">
        <v>65</v>
      </c>
      <c r="H19" s="632" t="s">
        <v>65</v>
      </c>
    </row>
    <row r="20" s="616" customFormat="1" ht="13.15" customHeight="1" spans="2:8">
      <c r="B20" s="629"/>
      <c r="C20" s="635"/>
      <c r="D20" s="633" t="s">
        <v>66</v>
      </c>
      <c r="E20" s="634"/>
      <c r="F20" s="635"/>
      <c r="G20" s="629"/>
      <c r="H20" s="636" t="s">
        <v>67</v>
      </c>
    </row>
    <row r="21" s="616" customFormat="1" ht="13.15" customHeight="1" spans="2:8">
      <c r="B21" s="629"/>
      <c r="C21" s="635"/>
      <c r="D21" s="640" t="s">
        <v>68</v>
      </c>
      <c r="E21" s="641" t="s">
        <v>68</v>
      </c>
      <c r="F21" s="635"/>
      <c r="G21" s="637"/>
      <c r="H21" s="638" t="s">
        <v>69</v>
      </c>
    </row>
    <row r="22" s="616" customFormat="1" ht="13.15" customHeight="1" spans="2:8">
      <c r="B22" s="629"/>
      <c r="C22" s="635"/>
      <c r="D22" s="629"/>
      <c r="E22" s="643" t="s">
        <v>70</v>
      </c>
      <c r="F22" s="635"/>
      <c r="G22" s="633" t="s">
        <v>71</v>
      </c>
      <c r="H22" s="634"/>
    </row>
    <row r="23" s="616" customFormat="1" ht="13.15" customHeight="1" spans="2:8">
      <c r="B23" s="629"/>
      <c r="C23" s="635"/>
      <c r="D23" s="637"/>
      <c r="E23" s="642" t="s">
        <v>72</v>
      </c>
      <c r="F23" s="635"/>
      <c r="G23" s="633" t="s">
        <v>73</v>
      </c>
      <c r="H23" s="634"/>
    </row>
    <row r="24" s="616" customFormat="1" ht="13.15" customHeight="1" spans="2:8">
      <c r="B24" s="629"/>
      <c r="C24" s="635"/>
      <c r="D24" s="640" t="s">
        <v>74</v>
      </c>
      <c r="E24" s="721" t="s">
        <v>75</v>
      </c>
      <c r="F24" s="644"/>
      <c r="G24" s="633" t="s">
        <v>76</v>
      </c>
      <c r="H24" s="634"/>
    </row>
    <row r="25" s="616" customFormat="1" ht="13.15" customHeight="1" spans="2:8">
      <c r="B25" s="629"/>
      <c r="C25" s="635"/>
      <c r="D25" s="629"/>
      <c r="E25" s="643" t="s">
        <v>77</v>
      </c>
      <c r="F25" s="722" t="s">
        <v>78</v>
      </c>
      <c r="G25" s="639" t="s">
        <v>79</v>
      </c>
      <c r="H25" s="634"/>
    </row>
    <row r="26" s="616" customFormat="1" ht="13.15" customHeight="1" spans="2:8">
      <c r="B26" s="629"/>
      <c r="C26" s="635"/>
      <c r="D26" s="629"/>
      <c r="E26" s="636" t="s">
        <v>80</v>
      </c>
      <c r="F26" s="635"/>
      <c r="G26" s="633" t="s">
        <v>81</v>
      </c>
      <c r="H26" s="634"/>
    </row>
    <row r="27" s="616" customFormat="1" ht="13.15" customHeight="1" spans="2:8">
      <c r="B27" s="629"/>
      <c r="C27" s="635"/>
      <c r="D27" s="629"/>
      <c r="E27" s="636" t="s">
        <v>82</v>
      </c>
      <c r="F27" s="635"/>
      <c r="G27" s="639" t="s">
        <v>83</v>
      </c>
      <c r="H27" s="634"/>
    </row>
    <row r="28" s="616" customFormat="1" ht="13.15" customHeight="1" spans="2:8">
      <c r="B28" s="629"/>
      <c r="C28" s="635"/>
      <c r="D28" s="629"/>
      <c r="E28" s="723" t="s">
        <v>84</v>
      </c>
      <c r="F28" s="635"/>
      <c r="G28" s="631" t="s">
        <v>85</v>
      </c>
      <c r="H28" s="641" t="s">
        <v>85</v>
      </c>
    </row>
    <row r="29" s="616" customFormat="1" ht="13.15" customHeight="1" spans="2:8">
      <c r="B29" s="629"/>
      <c r="C29" s="635"/>
      <c r="D29" s="629"/>
      <c r="E29" s="723" t="s">
        <v>86</v>
      </c>
      <c r="F29" s="635"/>
      <c r="G29" s="637"/>
      <c r="H29" s="642" t="s">
        <v>87</v>
      </c>
    </row>
    <row r="30" s="616" customFormat="1" ht="13.15" customHeight="1" spans="2:8">
      <c r="B30" s="629"/>
      <c r="C30" s="635"/>
      <c r="D30" s="629"/>
      <c r="E30" s="636" t="s">
        <v>88</v>
      </c>
      <c r="F30" s="635"/>
      <c r="G30" s="633" t="s">
        <v>89</v>
      </c>
      <c r="H30" s="634"/>
    </row>
    <row r="31" s="616" customFormat="1" ht="13.15" customHeight="1" spans="2:8">
      <c r="B31" s="629"/>
      <c r="C31" s="635"/>
      <c r="D31" s="637"/>
      <c r="E31" s="638" t="s">
        <v>90</v>
      </c>
      <c r="F31" s="635"/>
      <c r="G31" s="633" t="s">
        <v>91</v>
      </c>
      <c r="H31" s="634"/>
    </row>
    <row r="32" s="616" customFormat="1" ht="13.15" customHeight="1" spans="2:8">
      <c r="B32" s="629"/>
      <c r="C32" s="635"/>
      <c r="D32" s="639" t="s">
        <v>92</v>
      </c>
      <c r="E32" s="646"/>
      <c r="F32" s="635"/>
      <c r="G32" s="633" t="s">
        <v>93</v>
      </c>
      <c r="H32" s="634"/>
    </row>
    <row r="33" s="616" customFormat="1" ht="13.15" customHeight="1" spans="2:8">
      <c r="B33" s="629"/>
      <c r="C33" s="635"/>
      <c r="D33" s="639" t="s">
        <v>94</v>
      </c>
      <c r="E33" s="646"/>
      <c r="F33" s="644"/>
      <c r="G33" s="633" t="s">
        <v>95</v>
      </c>
      <c r="H33" s="634"/>
    </row>
    <row r="34" s="616" customFormat="1" ht="13.15" customHeight="1" spans="2:8">
      <c r="B34" s="629"/>
      <c r="C34" s="635"/>
      <c r="D34" s="639" t="s">
        <v>96</v>
      </c>
      <c r="E34" s="646"/>
      <c r="F34" s="625"/>
      <c r="G34" s="625"/>
      <c r="H34" s="626"/>
    </row>
    <row r="35" s="616" customFormat="1" ht="13.15" customHeight="1" spans="2:8">
      <c r="B35" s="629"/>
      <c r="C35" s="644"/>
      <c r="D35" s="639" t="s">
        <v>97</v>
      </c>
      <c r="E35" s="646"/>
      <c r="F35" s="625"/>
      <c r="G35" s="625"/>
      <c r="H35" s="626"/>
    </row>
    <row r="36" s="616" customFormat="1" ht="13.15" customHeight="1" spans="2:8">
      <c r="B36" s="629"/>
      <c r="C36" s="645" t="s">
        <v>98</v>
      </c>
      <c r="D36" s="647" t="s">
        <v>99</v>
      </c>
      <c r="E36" s="634"/>
      <c r="F36" s="625"/>
      <c r="G36" s="625"/>
      <c r="H36" s="626"/>
    </row>
    <row r="37" s="616" customFormat="1" ht="13.15" customHeight="1" spans="2:8">
      <c r="B37" s="629"/>
      <c r="C37" s="635"/>
      <c r="D37" s="647" t="s">
        <v>100</v>
      </c>
      <c r="E37" s="634"/>
      <c r="F37" s="625"/>
      <c r="G37" s="625"/>
      <c r="H37" s="626"/>
    </row>
    <row r="38" s="616" customFormat="1" ht="13.15" customHeight="1" spans="2:8">
      <c r="B38" s="629"/>
      <c r="C38" s="635"/>
      <c r="D38" s="648" t="s">
        <v>101</v>
      </c>
      <c r="E38" s="634"/>
      <c r="F38" s="625"/>
      <c r="G38" s="625"/>
      <c r="H38" s="626"/>
    </row>
    <row r="39" s="616" customFormat="1" ht="13.15" customHeight="1" spans="2:8">
      <c r="B39" s="629"/>
      <c r="C39" s="635"/>
      <c r="D39" s="648" t="s">
        <v>102</v>
      </c>
      <c r="E39" s="634"/>
      <c r="F39" s="625"/>
      <c r="G39" s="625"/>
      <c r="H39" s="626"/>
    </row>
    <row r="40" s="616" customFormat="1" ht="13.15" customHeight="1" spans="2:8">
      <c r="B40" s="629"/>
      <c r="C40" s="635"/>
      <c r="D40" s="647" t="s">
        <v>103</v>
      </c>
      <c r="E40" s="634"/>
      <c r="F40" s="625"/>
      <c r="G40" s="625"/>
      <c r="H40" s="626"/>
    </row>
    <row r="41" s="616" customFormat="1" ht="13.15" customHeight="1" spans="2:8">
      <c r="B41" s="629"/>
      <c r="C41" s="635"/>
      <c r="D41" s="648" t="s">
        <v>104</v>
      </c>
      <c r="E41" s="634"/>
      <c r="F41" s="625"/>
      <c r="G41" s="625"/>
      <c r="H41" s="626"/>
    </row>
    <row r="42" s="616" customFormat="1" ht="13.15" customHeight="1" spans="2:8">
      <c r="B42" s="629"/>
      <c r="C42" s="635"/>
      <c r="D42" s="649" t="s">
        <v>105</v>
      </c>
      <c r="E42" s="724" t="s">
        <v>106</v>
      </c>
      <c r="F42" s="625"/>
      <c r="G42" s="625"/>
      <c r="H42" s="626"/>
    </row>
    <row r="43" s="616" customFormat="1" ht="13.15" customHeight="1" spans="2:8">
      <c r="B43" s="629"/>
      <c r="C43" s="635"/>
      <c r="D43" s="625"/>
      <c r="E43" s="723" t="s">
        <v>107</v>
      </c>
      <c r="F43" s="625"/>
      <c r="G43" s="625"/>
      <c r="H43" s="626"/>
    </row>
    <row r="44" s="616" customFormat="1" ht="13.15" customHeight="1" spans="2:8">
      <c r="B44" s="629"/>
      <c r="C44" s="635"/>
      <c r="D44" s="625"/>
      <c r="E44" s="723" t="s">
        <v>108</v>
      </c>
      <c r="F44" s="625"/>
      <c r="G44" s="625"/>
      <c r="H44" s="626"/>
    </row>
    <row r="45" s="616" customFormat="1" ht="13.15" customHeight="1" spans="2:8">
      <c r="B45" s="629"/>
      <c r="C45" s="635"/>
      <c r="D45" s="650"/>
      <c r="E45" s="725" t="s">
        <v>109</v>
      </c>
      <c r="F45" s="625"/>
      <c r="G45" s="625"/>
      <c r="H45" s="626"/>
    </row>
    <row r="46" s="616" customFormat="1" ht="13.15" customHeight="1" spans="2:8">
      <c r="B46" s="629"/>
      <c r="C46" s="635"/>
      <c r="D46" s="649" t="s">
        <v>110</v>
      </c>
      <c r="E46" s="632" t="s">
        <v>111</v>
      </c>
      <c r="F46" s="625"/>
      <c r="G46" s="625"/>
      <c r="H46" s="626"/>
    </row>
    <row r="47" s="616" customFormat="1" ht="13.15" customHeight="1" spans="2:8">
      <c r="B47" s="629"/>
      <c r="C47" s="635"/>
      <c r="D47" s="625"/>
      <c r="E47" s="636" t="s">
        <v>112</v>
      </c>
      <c r="F47" s="625"/>
      <c r="G47" s="625"/>
      <c r="H47" s="626"/>
    </row>
    <row r="48" s="616" customFormat="1" ht="13.15" customHeight="1" spans="2:8">
      <c r="B48" s="629"/>
      <c r="C48" s="635"/>
      <c r="D48" s="625"/>
      <c r="E48" s="636" t="s">
        <v>113</v>
      </c>
      <c r="F48" s="625"/>
      <c r="G48" s="625"/>
      <c r="H48" s="626"/>
    </row>
    <row r="49" s="616" customFormat="1" ht="13.15" customHeight="1" spans="2:8">
      <c r="B49" s="629"/>
      <c r="C49" s="635"/>
      <c r="D49" s="625"/>
      <c r="E49" s="636" t="s">
        <v>114</v>
      </c>
      <c r="F49" s="625"/>
      <c r="G49" s="625"/>
      <c r="H49" s="626"/>
    </row>
    <row r="50" s="616" customFormat="1" ht="13.15" customHeight="1" spans="2:8">
      <c r="B50" s="629"/>
      <c r="C50" s="635"/>
      <c r="D50" s="625"/>
      <c r="E50" s="636" t="s">
        <v>115</v>
      </c>
      <c r="F50" s="625"/>
      <c r="G50" s="625"/>
      <c r="H50" s="626"/>
    </row>
    <row r="51" s="616" customFormat="1" ht="13.15" customHeight="1" spans="2:8">
      <c r="B51" s="629"/>
      <c r="C51" s="635"/>
      <c r="D51" s="625"/>
      <c r="E51" s="636" t="s">
        <v>116</v>
      </c>
      <c r="F51" s="625"/>
      <c r="G51" s="625"/>
      <c r="H51" s="626"/>
    </row>
    <row r="52" s="616" customFormat="1" ht="13.15" customHeight="1" spans="2:8">
      <c r="B52" s="629"/>
      <c r="C52" s="635"/>
      <c r="D52" s="625"/>
      <c r="E52" s="636" t="s">
        <v>117</v>
      </c>
      <c r="F52" s="625"/>
      <c r="G52" s="625"/>
      <c r="H52" s="626"/>
    </row>
    <row r="53" s="616" customFormat="1" ht="13.15" customHeight="1" spans="2:8">
      <c r="B53" s="629"/>
      <c r="C53" s="635"/>
      <c r="D53" s="650"/>
      <c r="E53" s="642" t="s">
        <v>118</v>
      </c>
      <c r="F53" s="625"/>
      <c r="G53" s="625"/>
      <c r="H53" s="626"/>
    </row>
    <row r="54" s="616" customFormat="1" ht="13.15" customHeight="1" spans="2:8">
      <c r="B54" s="629"/>
      <c r="C54" s="635"/>
      <c r="D54" s="649" t="s">
        <v>119</v>
      </c>
      <c r="E54" s="641" t="s">
        <v>120</v>
      </c>
      <c r="F54" s="625"/>
      <c r="G54" s="625"/>
      <c r="H54" s="626"/>
    </row>
    <row r="55" s="616" customFormat="1" ht="13.15" customHeight="1" spans="2:8">
      <c r="B55" s="629"/>
      <c r="C55" s="635"/>
      <c r="D55" s="625"/>
      <c r="E55" s="643" t="s">
        <v>121</v>
      </c>
      <c r="F55" s="625"/>
      <c r="G55" s="625"/>
      <c r="H55" s="626"/>
    </row>
    <row r="56" s="616" customFormat="1" ht="13.15" customHeight="1" spans="2:8">
      <c r="B56" s="629"/>
      <c r="C56" s="635"/>
      <c r="D56" s="625"/>
      <c r="E56" s="636" t="s">
        <v>122</v>
      </c>
      <c r="F56" s="625"/>
      <c r="G56" s="625"/>
      <c r="H56" s="626"/>
    </row>
    <row r="57" s="616" customFormat="1" ht="13.15" customHeight="1" spans="2:8">
      <c r="B57" s="629"/>
      <c r="C57" s="635"/>
      <c r="D57" s="625"/>
      <c r="E57" s="636" t="s">
        <v>123</v>
      </c>
      <c r="F57" s="625"/>
      <c r="G57" s="625"/>
      <c r="H57" s="626"/>
    </row>
    <row r="58" s="616" customFormat="1" ht="13.15" customHeight="1" spans="2:8">
      <c r="B58" s="629"/>
      <c r="C58" s="635"/>
      <c r="D58" s="650"/>
      <c r="E58" s="642" t="s">
        <v>124</v>
      </c>
      <c r="F58" s="625"/>
      <c r="G58" s="625"/>
      <c r="H58" s="626"/>
    </row>
    <row r="59" s="616" customFormat="1" ht="13.15" customHeight="1" spans="2:8">
      <c r="B59" s="629"/>
      <c r="C59" s="635"/>
      <c r="D59" s="648" t="s">
        <v>125</v>
      </c>
      <c r="E59" s="634"/>
      <c r="F59" s="625"/>
      <c r="G59" s="625"/>
      <c r="H59" s="626"/>
    </row>
    <row r="60" s="616" customFormat="1" ht="13.15" customHeight="1" spans="2:8">
      <c r="B60" s="629"/>
      <c r="C60" s="635"/>
      <c r="D60" s="648" t="s">
        <v>126</v>
      </c>
      <c r="E60" s="634"/>
      <c r="F60" s="625"/>
      <c r="G60" s="625"/>
      <c r="H60" s="626"/>
    </row>
    <row r="61" s="616" customFormat="1" ht="13.15" customHeight="1" spans="2:8">
      <c r="B61" s="629"/>
      <c r="C61" s="635"/>
      <c r="D61" s="647" t="s">
        <v>127</v>
      </c>
      <c r="E61" s="634"/>
      <c r="F61" s="625"/>
      <c r="G61" s="625"/>
      <c r="H61" s="626"/>
    </row>
    <row r="62" s="616" customFormat="1" ht="13.15" customHeight="1" spans="2:8">
      <c r="B62" s="629"/>
      <c r="C62" s="635"/>
      <c r="D62" s="649" t="s">
        <v>128</v>
      </c>
      <c r="E62" s="641" t="s">
        <v>129</v>
      </c>
      <c r="F62" s="625"/>
      <c r="G62" s="625"/>
      <c r="H62" s="626"/>
    </row>
    <row r="63" s="616" customFormat="1" ht="13.15" customHeight="1" spans="2:8">
      <c r="B63" s="629"/>
      <c r="C63" s="635"/>
      <c r="D63" s="629"/>
      <c r="E63" s="643" t="s">
        <v>130</v>
      </c>
      <c r="F63" s="625"/>
      <c r="G63" s="625"/>
      <c r="H63" s="626"/>
    </row>
    <row r="64" s="616" customFormat="1" ht="13.15" customHeight="1" spans="2:8">
      <c r="B64" s="629"/>
      <c r="C64" s="635"/>
      <c r="D64" s="625"/>
      <c r="E64" s="643" t="s">
        <v>131</v>
      </c>
      <c r="F64" s="625"/>
      <c r="G64" s="625"/>
      <c r="H64" s="626"/>
    </row>
    <row r="65" s="616" customFormat="1" ht="13.15" customHeight="1" spans="2:8">
      <c r="B65" s="629"/>
      <c r="C65" s="635"/>
      <c r="D65" s="650"/>
      <c r="E65" s="642" t="s">
        <v>132</v>
      </c>
      <c r="F65" s="625"/>
      <c r="G65" s="625"/>
      <c r="H65" s="626"/>
    </row>
    <row r="66" s="616" customFormat="1" ht="13.15" customHeight="1" spans="2:8">
      <c r="B66" s="629"/>
      <c r="C66" s="635"/>
      <c r="D66" s="651" t="s">
        <v>133</v>
      </c>
      <c r="E66" s="642"/>
      <c r="F66" s="625"/>
      <c r="G66" s="625"/>
      <c r="H66" s="626"/>
    </row>
    <row r="67" s="616" customFormat="1" ht="13.15" customHeight="1" spans="2:8">
      <c r="B67" s="629"/>
      <c r="C67" s="635"/>
      <c r="D67" s="647" t="s">
        <v>134</v>
      </c>
      <c r="E67" s="634"/>
      <c r="F67" s="625"/>
      <c r="G67" s="625"/>
      <c r="H67" s="626"/>
    </row>
    <row r="68" s="616" customFormat="1" ht="13.15" customHeight="1" spans="2:8">
      <c r="B68" s="629"/>
      <c r="C68" s="635"/>
      <c r="D68" s="647" t="s">
        <v>135</v>
      </c>
      <c r="E68" s="634"/>
      <c r="F68" s="625"/>
      <c r="G68" s="625"/>
      <c r="H68" s="626"/>
    </row>
    <row r="69" s="616" customFormat="1" ht="13.15" customHeight="1" spans="2:8">
      <c r="B69" s="629"/>
      <c r="C69" s="635"/>
      <c r="D69" s="648" t="s">
        <v>136</v>
      </c>
      <c r="E69" s="634"/>
      <c r="F69" s="625"/>
      <c r="G69" s="625"/>
      <c r="H69" s="626"/>
    </row>
    <row r="70" s="616" customFormat="1" ht="13.15" customHeight="1" spans="2:8">
      <c r="B70" s="629"/>
      <c r="C70" s="644"/>
      <c r="D70" s="648" t="s">
        <v>137</v>
      </c>
      <c r="E70" s="634"/>
      <c r="F70" s="625"/>
      <c r="G70" s="625"/>
      <c r="H70" s="626"/>
    </row>
    <row r="71" s="616" customFormat="1" ht="13.15" customHeight="1" spans="2:8">
      <c r="B71" s="629"/>
      <c r="C71" s="625"/>
      <c r="D71" s="625"/>
      <c r="E71" s="625"/>
      <c r="F71" s="625"/>
      <c r="G71" s="625"/>
      <c r="H71" s="626"/>
    </row>
    <row r="72" s="616" customFormat="1" ht="13.15" customHeight="1" spans="2:8">
      <c r="B72" s="629"/>
      <c r="C72" s="625"/>
      <c r="D72" s="625"/>
      <c r="E72" s="625"/>
      <c r="F72" s="625"/>
      <c r="G72" s="625"/>
      <c r="H72" s="626"/>
    </row>
    <row r="73" s="616" customFormat="1" ht="13.15" customHeight="1" spans="2:8">
      <c r="B73" s="629"/>
      <c r="C73" s="625"/>
      <c r="D73" s="625"/>
      <c r="E73" s="625"/>
      <c r="F73" s="625"/>
      <c r="G73" s="625"/>
      <c r="H73" s="626"/>
    </row>
    <row r="74" s="616" customFormat="1" ht="13.15" customHeight="1" spans="2:8">
      <c r="B74" s="637"/>
      <c r="C74" s="650"/>
      <c r="D74" s="650"/>
      <c r="E74" s="650"/>
      <c r="F74" s="650"/>
      <c r="G74" s="650"/>
      <c r="H74" s="652"/>
    </row>
  </sheetData>
  <mergeCells count="1">
    <mergeCell ref="B1:H1"/>
  </mergeCells>
  <hyperlinks>
    <hyperlink ref="B3" location="封面!A1" display="评估申报明细表封面"/>
    <hyperlink ref="B4" location="填表说明!A1" display="评估申报明细表填表说明"/>
    <hyperlink ref="B5" location="基本情况!A1" display="基本情况表"/>
    <hyperlink ref="B6" location="资产负债表!A1" display="资产负债表"/>
    <hyperlink ref="B7" location="评估结果汇总表!A1" display="评估结果汇总表"/>
    <hyperlink ref="B8" location="评估结果分类汇总表!A1" display="评估结果分类汇总表"/>
    <hyperlink ref="C10" location="流动资产汇总表!A1" display="流动资产"/>
    <hyperlink ref="D10" location="货币资金汇总表!A1" display="货币资金"/>
    <hyperlink ref="E10" location="现金!A1" display="现金"/>
    <hyperlink ref="E11" location="银行存款!A1" display="银行存款"/>
    <hyperlink ref="E12" location="其他货币资金!A1" display="其他货币资金"/>
    <hyperlink ref="D13" location="交易性金融资产汇总!A1" display="交易性金融资产"/>
    <hyperlink ref="E13" location="'交易性-股票'!A1" display="股票投资"/>
    <hyperlink ref="E14" location="'交易性-债券'!A1" display="债券投资"/>
    <hyperlink ref="E15" location="'交易性-基金'!A1" display="基金投资"/>
    <hyperlink ref="E16" location="'交易性-其他'!A1" display="其他投资"/>
    <hyperlink ref="D17" location="衍生金融资产!A1" display="衍生金融资产"/>
    <hyperlink ref="D18" location="应收票据!A1" display="应收票据"/>
    <hyperlink ref="D19" location="应收账款!A1" display="应收账款"/>
    <hyperlink ref="D20" location="预付账款!A1" display="预付账款"/>
    <hyperlink ref="D21" location="其他应收款汇总!A1" display="其他应收款"/>
    <hyperlink ref="E21" location="其他应收款!A1" display="其他应收款"/>
    <hyperlink ref="E22" location="'其他应收-利息'!A1" display="应收利息"/>
    <hyperlink ref="E23" location="'其他应收-股利'!A1" display="应收股利"/>
    <hyperlink ref="D24" location="存货汇总!A1" display="存货"/>
    <hyperlink ref="E24" location="'材料采购（在途物资）'!A1" display="材料采购（在途物资）"/>
    <hyperlink ref="E25" location="原材料!A1" display="原材料"/>
    <hyperlink ref="E26" location="在库周转材料!A1" display="在库周转材料"/>
    <hyperlink ref="E27" location="委托加工物资!A1" display="委托加工物资"/>
    <hyperlink ref="E28" location="'产成品（库存商品）'!A1" display="产成品（库存商品）"/>
    <hyperlink ref="E29" location="'在产品（自制半成品）'!A1" display="在产品（自制半成品）"/>
    <hyperlink ref="E30" location="发出商品!A1" display="发出商品"/>
    <hyperlink ref="E31" location="在用周转材料!A1" display="在用周转材料"/>
    <hyperlink ref="D32" location="合同资产!A1" display="合同资产"/>
    <hyperlink ref="D33" location="持有待售资产!A1" display="持有待售资产"/>
    <hyperlink ref="D34" location="一年到期非流动资产!A1" display="一年到期非流动资产"/>
    <hyperlink ref="D35" location="其他流动资产!A1" display="其他流动资产"/>
    <hyperlink ref="C36" location="非流动资产评估汇总!A1" display="非流动资产"/>
    <hyperlink ref="D36" location="债权投资!A1" display="债权投资"/>
    <hyperlink ref="D37" location="其他债权投资!A1" display="其他债权投资"/>
    <hyperlink ref="D38" location="长期应收款!A1" display="长期应收款"/>
    <hyperlink ref="D39" location="长期股权投资!A1" display="长期股权投资"/>
    <hyperlink ref="D40" location="其他权益工具投资!A1" display="其他权益工具投资"/>
    <hyperlink ref="D41" location="其他非流动金融资产!A1" display="其他非流动金融资产"/>
    <hyperlink ref="D42" location="投资性房地产汇总表!A1" display="投资性房地产"/>
    <hyperlink ref="E42" location="'投资性房地产-房屋成本模式'!A1" display="投资性房地产-房屋成本模式"/>
    <hyperlink ref="E43" location="'投资性房地产-房屋公允模式'!A1" display="投资性房地产-房屋公允模式"/>
    <hyperlink ref="E44" location="'投资性地产-土地成本模式'!A1" display="投资性地产-土地成本模式"/>
    <hyperlink ref="E45" location="'投资性地产-土地公允模式'!A1" display="投资性地产-土地公允模式"/>
    <hyperlink ref="D46" location="固定资产汇总!A1" display="固定资产"/>
    <hyperlink ref="E46" location="房屋建筑物!A1" display="房屋建筑物"/>
    <hyperlink ref="E47" location="构筑物!A1" display="构筑物"/>
    <hyperlink ref="E48" location="管道沟槽!A1" display="管道沟槽"/>
    <hyperlink ref="E49" location="机器设备!A1" display="机器设备"/>
    <hyperlink ref="E50" location="车辆!A1" display="车辆"/>
    <hyperlink ref="E51" location="电子设备!A1" display="电子设备"/>
    <hyperlink ref="E52" location="土地!A1" display="土地"/>
    <hyperlink ref="E53" location="固定资产清理!A1" display="固定资产清理"/>
    <hyperlink ref="D54" location="在建工程汇总!A1" display="在建工程"/>
    <hyperlink ref="E54" location="'在建-土建'!A1" display="土建工程"/>
    <hyperlink ref="E55" location="'在建-设备'!A1" display="设备安装"/>
    <hyperlink ref="E56" location="'在建-待摊费用'!A1" display="待摊费用"/>
    <hyperlink ref="E57" location="'在建-预付工程款'!A1" display="预付工程款"/>
    <hyperlink ref="E58" location="'在建-工程物资'!A1" display="工程物资"/>
    <hyperlink ref="D59" location="生产性生物资产!A1" display="生产性生物资产"/>
    <hyperlink ref="D60" location="油气资产!A1" display="油气资产"/>
    <hyperlink ref="D62" location="无形资产汇总!A1" display="无形资产"/>
    <hyperlink ref="E62" location="'无形-土地使用权'!A1" display="土地使用权"/>
    <hyperlink ref="E63" location="'无形-矿业权'!A1" display="矿业权"/>
    <hyperlink ref="E65" location="'无形-其他'!A1" display="其他无形资产"/>
    <hyperlink ref="D66" location="开发支出!A1" display="开发支出"/>
    <hyperlink ref="D67" location="商誉!A1" display="商誉"/>
    <hyperlink ref="D68" location="长期待摊费用!A1" display="长期待摊费用"/>
    <hyperlink ref="D69" location="递延所得税资产!A1" display="递延所得税资产"/>
    <hyperlink ref="D70" location="其他非流动资产!A1" display="其他非流动资产"/>
    <hyperlink ref="F10" location="流动负债汇总!A1" display="流动负债"/>
    <hyperlink ref="G10" location="短期借款!A1" display="短期借款"/>
    <hyperlink ref="G11" location="交易性金融负债!A1" display="交易性金融负债"/>
    <hyperlink ref="G12" location="衍生金融负债!A1" display="衍生金融负债"/>
    <hyperlink ref="G13" location="应付票据!A1" display="应付票据"/>
    <hyperlink ref="G14" location="应付账款!A1" display="应付账款"/>
    <hyperlink ref="G15" location="预收账款!A1" display="预收账款"/>
    <hyperlink ref="G16" location="合同负债!A1" display="合同负债"/>
    <hyperlink ref="G17" location="应付职工薪酬!A1" display="应付职工薪酬"/>
    <hyperlink ref="G18" location="应交税费!A1" display="应交税费"/>
    <hyperlink ref="G19" location="其他应付款汇总!A1" display="其他应付款"/>
    <hyperlink ref="H19" location="其他应付款!A1" display="其他应付款"/>
    <hyperlink ref="H20" location="'其他应付-利息'!A1" display="应付利息"/>
    <hyperlink ref="H21" location="'其他应付-股利'!A1" display="应付股利"/>
    <hyperlink ref="G22" location="持有侍售负债!A1" display="持有侍售负债"/>
    <hyperlink ref="G23" location="一年到期非流动负债!A1" display="一年到期非流动负债"/>
    <hyperlink ref="G24" location="其他流动负债!A1" display="其他流动负债"/>
    <hyperlink ref="F25" location="'非流动负债汇总 '!A1" display="非流动负债"/>
    <hyperlink ref="G25" location="长期借款!A1" display="长期借款"/>
    <hyperlink ref="G26" location="应付债券!A1" display="应付债券"/>
    <hyperlink ref="G28" location="长期应付款合计!A1" display="长期应付款"/>
    <hyperlink ref="H28" location="长期应付款!A1" display="长期应付款"/>
    <hyperlink ref="H29" location="'长期应付-专项应付款'!A1" display="专项应付款"/>
    <hyperlink ref="G30" location="预计负债!A1" display="预计负债"/>
    <hyperlink ref="G31" location="递延收益!A1" display="递延收益"/>
    <hyperlink ref="G32" location="递延所得税负债!A1" display="递延所得税负债"/>
    <hyperlink ref="G33" location="其他非流动负债!A1" display="其他非流动负债"/>
    <hyperlink ref="G27" location="租赁负债!A1" display="租赁负债"/>
    <hyperlink ref="D61" location="使用权资产!A1" display="使用权资产"/>
    <hyperlink ref="E64" location="'无形-海域使用权'!A1" display="海域使用权"/>
  </hyperlink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S31"/>
  <sheetViews>
    <sheetView view="pageBreakPreview" zoomScale="80" zoomScaleNormal="90" workbookViewId="0">
      <pane ySplit="7" topLeftCell="A8" activePane="bottomLeft" state="frozen"/>
      <selection/>
      <selection pane="bottomLeft" activeCell="R4" sqref="R4:S7"/>
    </sheetView>
  </sheetViews>
  <sheetFormatPr defaultColWidth="9" defaultRowHeight="15.75" customHeight="1"/>
  <cols>
    <col min="1" max="1" width="7.625" style="15" customWidth="1"/>
    <col min="2" max="2" width="15.625" style="15" customWidth="1"/>
    <col min="3" max="3" width="12.5" style="15" customWidth="1"/>
    <col min="4" max="4" width="11.25" style="15" customWidth="1"/>
    <col min="5" max="5" width="5.125" style="15" customWidth="1"/>
    <col min="6" max="6" width="9" style="15" hidden="1" customWidth="1" outlineLevel="1"/>
    <col min="7" max="7" width="9" style="307" hidden="1" customWidth="1" outlineLevel="1"/>
    <col min="8" max="8" width="12.75" style="307" hidden="1" customWidth="1" outlineLevel="1"/>
    <col min="9" max="9" width="10.25" style="307" customWidth="1" collapsed="1"/>
    <col min="10" max="10" width="6.75" style="307" customWidth="1"/>
    <col min="11" max="11" width="12.5" style="307" customWidth="1"/>
    <col min="12" max="12" width="8.75" style="15" customWidth="1"/>
    <col min="13" max="13" width="7.75" style="307" customWidth="1"/>
    <col min="14" max="14" width="12.25" style="307" customWidth="1"/>
    <col min="15" max="15" width="9.875" style="307" customWidth="1"/>
    <col min="16" max="16" width="7" style="307" customWidth="1"/>
    <col min="17" max="17" width="6.5" style="15" customWidth="1"/>
    <col min="18" max="18" width="11.375" style="15" customWidth="1"/>
    <col min="19" max="16384" width="9" style="15"/>
  </cols>
  <sheetData>
    <row r="1" s="86" customFormat="1" ht="10.5" spans="1:17">
      <c r="A1" s="91" t="s">
        <v>324</v>
      </c>
      <c r="B1" s="91" t="s">
        <v>314</v>
      </c>
      <c r="C1" s="91"/>
      <c r="D1" s="88"/>
      <c r="E1" s="88"/>
      <c r="F1" s="88"/>
      <c r="G1" s="88"/>
      <c r="H1" s="88"/>
      <c r="I1" s="88"/>
      <c r="J1" s="88"/>
      <c r="K1" s="88"/>
      <c r="L1" s="88"/>
      <c r="M1" s="88"/>
      <c r="N1" s="88"/>
      <c r="O1" s="88"/>
      <c r="P1" s="88"/>
      <c r="Q1" s="88"/>
    </row>
    <row r="2" s="12" customFormat="1" ht="30" customHeight="1" spans="1:17">
      <c r="A2" s="19" t="s">
        <v>506</v>
      </c>
      <c r="B2" s="46"/>
      <c r="C2" s="46"/>
      <c r="D2" s="46"/>
      <c r="E2" s="46"/>
      <c r="F2" s="46"/>
      <c r="G2" s="46"/>
      <c r="H2" s="46"/>
      <c r="I2" s="46"/>
      <c r="J2" s="46"/>
      <c r="K2" s="46"/>
      <c r="L2" s="46"/>
      <c r="M2" s="46"/>
      <c r="N2" s="46"/>
      <c r="O2" s="46"/>
      <c r="P2" s="46"/>
      <c r="Q2" s="46"/>
    </row>
    <row r="3" ht="15" customHeight="1" spans="1:17">
      <c r="A3" s="20" t="str">
        <f>CONCATENATE(封面!D9,封面!F9,封面!G9,封面!H9,封面!I9,封面!J9,封面!K9)</f>
        <v>评估基准日：2025年1月31日</v>
      </c>
      <c r="B3" s="20"/>
      <c r="C3" s="20"/>
      <c r="D3" s="20"/>
      <c r="E3" s="20"/>
      <c r="F3" s="20"/>
      <c r="G3" s="20"/>
      <c r="H3" s="20"/>
      <c r="I3" s="20"/>
      <c r="J3" s="20"/>
      <c r="K3" s="38"/>
      <c r="L3" s="38"/>
      <c r="M3" s="38"/>
      <c r="N3" s="38"/>
      <c r="O3" s="38"/>
      <c r="P3" s="38"/>
      <c r="Q3" s="38"/>
    </row>
    <row r="4" ht="15" customHeight="1" spans="1:19">
      <c r="A4" s="20"/>
      <c r="B4" s="20"/>
      <c r="C4" s="20"/>
      <c r="D4" s="20"/>
      <c r="E4" s="20"/>
      <c r="F4" s="20"/>
      <c r="G4" s="20"/>
      <c r="H4" s="20"/>
      <c r="I4" s="20"/>
      <c r="J4" s="20"/>
      <c r="K4" s="39"/>
      <c r="L4" s="38"/>
      <c r="M4" s="38"/>
      <c r="N4" s="38"/>
      <c r="O4" s="38"/>
      <c r="P4" s="38"/>
      <c r="Q4" s="39" t="s">
        <v>507</v>
      </c>
      <c r="R4" s="53" t="s">
        <v>342</v>
      </c>
      <c r="S4" s="54"/>
    </row>
    <row r="5" ht="15" customHeight="1" spans="1:19">
      <c r="A5" s="21" t="str">
        <f>封面!D7&amp;封面!F7</f>
        <v>产权持有单位：北京巴布科克·威尔科克斯有限公司</v>
      </c>
      <c r="Q5" s="39" t="s">
        <v>327</v>
      </c>
      <c r="R5" s="55"/>
      <c r="S5" s="55"/>
    </row>
    <row r="6" s="13" customFormat="1" ht="15" customHeight="1" spans="1:19">
      <c r="A6" s="22" t="s">
        <v>328</v>
      </c>
      <c r="B6" s="22" t="s">
        <v>481</v>
      </c>
      <c r="C6" s="22" t="s">
        <v>482</v>
      </c>
      <c r="D6" s="22" t="s">
        <v>508</v>
      </c>
      <c r="E6" s="108" t="s">
        <v>483</v>
      </c>
      <c r="F6" s="22" t="s">
        <v>333</v>
      </c>
      <c r="G6" s="22"/>
      <c r="H6" s="23"/>
      <c r="I6" s="62" t="s">
        <v>334</v>
      </c>
      <c r="J6" s="62"/>
      <c r="K6" s="64"/>
      <c r="L6" s="32" t="s">
        <v>335</v>
      </c>
      <c r="M6" s="117"/>
      <c r="N6" s="33"/>
      <c r="O6" s="59" t="s">
        <v>336</v>
      </c>
      <c r="P6" s="330" t="s">
        <v>337</v>
      </c>
      <c r="Q6" s="22" t="s">
        <v>338</v>
      </c>
      <c r="R6" s="60" t="s">
        <v>345</v>
      </c>
      <c r="S6" s="60" t="s">
        <v>401</v>
      </c>
    </row>
    <row r="7" s="13" customFormat="1" ht="15" customHeight="1" spans="1:19">
      <c r="A7" s="22"/>
      <c r="B7" s="22"/>
      <c r="C7" s="22"/>
      <c r="D7" s="22"/>
      <c r="E7" s="110"/>
      <c r="F7" s="22" t="s">
        <v>484</v>
      </c>
      <c r="G7" s="330" t="s">
        <v>485</v>
      </c>
      <c r="H7" s="340" t="s">
        <v>486</v>
      </c>
      <c r="I7" s="33" t="s">
        <v>484</v>
      </c>
      <c r="J7" s="22" t="s">
        <v>485</v>
      </c>
      <c r="K7" s="22" t="s">
        <v>486</v>
      </c>
      <c r="L7" s="22" t="s">
        <v>487</v>
      </c>
      <c r="M7" s="22" t="s">
        <v>488</v>
      </c>
      <c r="N7" s="22" t="s">
        <v>486</v>
      </c>
      <c r="O7" s="61"/>
      <c r="P7" s="330"/>
      <c r="Q7" s="22"/>
      <c r="R7" s="60"/>
      <c r="S7" s="60"/>
    </row>
    <row r="8" ht="15" customHeight="1" spans="1:19">
      <c r="A8" s="25"/>
      <c r="B8" s="104"/>
      <c r="C8" s="104"/>
      <c r="D8" s="25"/>
      <c r="E8" s="341"/>
      <c r="F8" s="338"/>
      <c r="G8" s="29" t="str">
        <f>IF(F8=0,"",H8/F8)</f>
        <v/>
      </c>
      <c r="H8" s="28"/>
      <c r="I8" s="343"/>
      <c r="J8" s="29"/>
      <c r="K8" s="299"/>
      <c r="L8" s="338"/>
      <c r="M8" s="29"/>
      <c r="N8" s="29"/>
      <c r="O8" s="70" t="str">
        <f>IF(OR(AND(K8=0,N8=0),N8=0),"",N8-K8)</f>
        <v/>
      </c>
      <c r="P8" s="70" t="str">
        <f>IF(ISERROR(O8/K8),"",O8/ABS(K8)*100)</f>
        <v/>
      </c>
      <c r="Q8" s="41"/>
      <c r="R8" s="41"/>
      <c r="S8" s="41"/>
    </row>
    <row r="9" ht="15" customHeight="1" spans="1:19">
      <c r="A9" s="25"/>
      <c r="B9" s="26"/>
      <c r="C9" s="26"/>
      <c r="D9" s="25"/>
      <c r="E9" s="41"/>
      <c r="F9" s="338"/>
      <c r="G9" s="29" t="str">
        <f t="shared" ref="G9:G25" si="0">IF(F9=0,"",H9/F9)</f>
        <v/>
      </c>
      <c r="H9" s="28"/>
      <c r="I9" s="343"/>
      <c r="J9" s="29" t="str">
        <f t="shared" ref="J9:J29" si="1">IF(I9=0,"",K9/I9)</f>
        <v/>
      </c>
      <c r="K9" s="342"/>
      <c r="L9" s="338"/>
      <c r="M9" s="29"/>
      <c r="N9" s="29"/>
      <c r="O9" s="29" t="str">
        <f t="shared" ref="O9:O31" si="2">IF(OR(AND(K9=0,N9=0),N9=0),"",N9-K9)</f>
        <v/>
      </c>
      <c r="P9" s="29" t="str">
        <f t="shared" ref="P9:P31" si="3">IF(ISERROR(O9/K9),"",O9/ABS(K9)*100)</f>
        <v/>
      </c>
      <c r="Q9" s="41"/>
      <c r="R9" s="41"/>
      <c r="S9" s="41"/>
    </row>
    <row r="10" ht="15" customHeight="1" spans="1:19">
      <c r="A10" s="25"/>
      <c r="B10" s="26"/>
      <c r="C10" s="26"/>
      <c r="D10" s="25"/>
      <c r="E10" s="41"/>
      <c r="F10" s="338"/>
      <c r="G10" s="29" t="str">
        <f t="shared" si="0"/>
        <v/>
      </c>
      <c r="H10" s="28"/>
      <c r="I10" s="343"/>
      <c r="J10" s="29" t="str">
        <f t="shared" si="1"/>
        <v/>
      </c>
      <c r="K10" s="342"/>
      <c r="L10" s="338"/>
      <c r="M10" s="29"/>
      <c r="N10" s="29"/>
      <c r="O10" s="29" t="str">
        <f t="shared" si="2"/>
        <v/>
      </c>
      <c r="P10" s="29" t="str">
        <f t="shared" si="3"/>
        <v/>
      </c>
      <c r="Q10" s="41"/>
      <c r="R10" s="41"/>
      <c r="S10" s="41"/>
    </row>
    <row r="11" ht="15" customHeight="1" spans="1:19">
      <c r="A11" s="25"/>
      <c r="B11" s="26"/>
      <c r="C11" s="26"/>
      <c r="D11" s="25"/>
      <c r="E11" s="41"/>
      <c r="F11" s="338"/>
      <c r="G11" s="29" t="str">
        <f t="shared" si="0"/>
        <v/>
      </c>
      <c r="H11" s="28"/>
      <c r="I11" s="343"/>
      <c r="J11" s="29" t="str">
        <f t="shared" si="1"/>
        <v/>
      </c>
      <c r="K11" s="342"/>
      <c r="L11" s="338"/>
      <c r="M11" s="29"/>
      <c r="N11" s="29"/>
      <c r="O11" s="29" t="str">
        <f t="shared" si="2"/>
        <v/>
      </c>
      <c r="P11" s="29" t="str">
        <f t="shared" si="3"/>
        <v/>
      </c>
      <c r="Q11" s="41"/>
      <c r="R11" s="41"/>
      <c r="S11" s="41"/>
    </row>
    <row r="12" ht="15" customHeight="1" spans="1:19">
      <c r="A12" s="25"/>
      <c r="B12" s="26"/>
      <c r="C12" s="26"/>
      <c r="D12" s="25"/>
      <c r="E12" s="41"/>
      <c r="F12" s="338"/>
      <c r="G12" s="29" t="str">
        <f t="shared" si="0"/>
        <v/>
      </c>
      <c r="H12" s="28"/>
      <c r="I12" s="343"/>
      <c r="J12" s="29" t="str">
        <f t="shared" si="1"/>
        <v/>
      </c>
      <c r="K12" s="342"/>
      <c r="L12" s="338"/>
      <c r="M12" s="29"/>
      <c r="N12" s="29"/>
      <c r="O12" s="29" t="str">
        <f t="shared" si="2"/>
        <v/>
      </c>
      <c r="P12" s="29" t="str">
        <f t="shared" si="3"/>
        <v/>
      </c>
      <c r="Q12" s="41"/>
      <c r="R12" s="41"/>
      <c r="S12" s="41"/>
    </row>
    <row r="13" ht="15" customHeight="1" spans="1:19">
      <c r="A13" s="25"/>
      <c r="B13" s="26"/>
      <c r="C13" s="26"/>
      <c r="D13" s="25"/>
      <c r="E13" s="41"/>
      <c r="F13" s="338"/>
      <c r="G13" s="29" t="str">
        <f t="shared" si="0"/>
        <v/>
      </c>
      <c r="H13" s="28"/>
      <c r="I13" s="343"/>
      <c r="J13" s="29" t="str">
        <f t="shared" si="1"/>
        <v/>
      </c>
      <c r="K13" s="342"/>
      <c r="L13" s="338"/>
      <c r="M13" s="29"/>
      <c r="N13" s="29"/>
      <c r="O13" s="29" t="str">
        <f t="shared" si="2"/>
        <v/>
      </c>
      <c r="P13" s="29" t="str">
        <f t="shared" si="3"/>
        <v/>
      </c>
      <c r="Q13" s="41"/>
      <c r="R13" s="41"/>
      <c r="S13" s="41"/>
    </row>
    <row r="14" ht="15" customHeight="1" spans="1:19">
      <c r="A14" s="25"/>
      <c r="B14" s="26"/>
      <c r="C14" s="26"/>
      <c r="D14" s="25"/>
      <c r="E14" s="41"/>
      <c r="F14" s="338"/>
      <c r="G14" s="29" t="str">
        <f t="shared" si="0"/>
        <v/>
      </c>
      <c r="H14" s="28"/>
      <c r="I14" s="343"/>
      <c r="J14" s="29" t="str">
        <f t="shared" si="1"/>
        <v/>
      </c>
      <c r="K14" s="342"/>
      <c r="L14" s="338"/>
      <c r="M14" s="29"/>
      <c r="N14" s="29"/>
      <c r="O14" s="29" t="str">
        <f t="shared" si="2"/>
        <v/>
      </c>
      <c r="P14" s="29" t="str">
        <f t="shared" si="3"/>
        <v/>
      </c>
      <c r="Q14" s="41"/>
      <c r="R14" s="41"/>
      <c r="S14" s="41"/>
    </row>
    <row r="15" ht="15" customHeight="1" spans="1:19">
      <c r="A15" s="25"/>
      <c r="B15" s="26"/>
      <c r="C15" s="26"/>
      <c r="D15" s="25"/>
      <c r="E15" s="41"/>
      <c r="F15" s="338"/>
      <c r="G15" s="29" t="str">
        <f t="shared" si="0"/>
        <v/>
      </c>
      <c r="H15" s="28"/>
      <c r="I15" s="343"/>
      <c r="J15" s="29" t="str">
        <f t="shared" si="1"/>
        <v/>
      </c>
      <c r="K15" s="342"/>
      <c r="L15" s="338"/>
      <c r="M15" s="29"/>
      <c r="N15" s="29"/>
      <c r="O15" s="29" t="str">
        <f t="shared" si="2"/>
        <v/>
      </c>
      <c r="P15" s="29" t="str">
        <f t="shared" si="3"/>
        <v/>
      </c>
      <c r="Q15" s="41"/>
      <c r="R15" s="41"/>
      <c r="S15" s="41"/>
    </row>
    <row r="16" ht="15" customHeight="1" spans="1:19">
      <c r="A16" s="25"/>
      <c r="B16" s="26"/>
      <c r="C16" s="26"/>
      <c r="D16" s="25"/>
      <c r="E16" s="41"/>
      <c r="F16" s="338"/>
      <c r="G16" s="29" t="str">
        <f t="shared" si="0"/>
        <v/>
      </c>
      <c r="H16" s="28"/>
      <c r="I16" s="343"/>
      <c r="J16" s="29" t="str">
        <f t="shared" si="1"/>
        <v/>
      </c>
      <c r="K16" s="342"/>
      <c r="L16" s="338"/>
      <c r="M16" s="29"/>
      <c r="N16" s="29"/>
      <c r="O16" s="29" t="str">
        <f t="shared" si="2"/>
        <v/>
      </c>
      <c r="P16" s="29" t="str">
        <f t="shared" si="3"/>
        <v/>
      </c>
      <c r="Q16" s="41"/>
      <c r="R16" s="41"/>
      <c r="S16" s="41"/>
    </row>
    <row r="17" ht="15" customHeight="1" spans="1:19">
      <c r="A17" s="25"/>
      <c r="B17" s="26"/>
      <c r="C17" s="26"/>
      <c r="D17" s="25"/>
      <c r="E17" s="41"/>
      <c r="F17" s="338"/>
      <c r="G17" s="29" t="str">
        <f t="shared" si="0"/>
        <v/>
      </c>
      <c r="H17" s="28"/>
      <c r="I17" s="343"/>
      <c r="J17" s="29" t="str">
        <f t="shared" si="1"/>
        <v/>
      </c>
      <c r="K17" s="342"/>
      <c r="L17" s="338"/>
      <c r="M17" s="29"/>
      <c r="N17" s="29"/>
      <c r="O17" s="29" t="str">
        <f t="shared" si="2"/>
        <v/>
      </c>
      <c r="P17" s="29" t="str">
        <f t="shared" si="3"/>
        <v/>
      </c>
      <c r="Q17" s="41"/>
      <c r="R17" s="41"/>
      <c r="S17" s="41"/>
    </row>
    <row r="18" ht="15" customHeight="1" spans="1:19">
      <c r="A18" s="25"/>
      <c r="B18" s="26"/>
      <c r="C18" s="26"/>
      <c r="D18" s="25"/>
      <c r="E18" s="41"/>
      <c r="F18" s="338"/>
      <c r="G18" s="29" t="str">
        <f t="shared" si="0"/>
        <v/>
      </c>
      <c r="H18" s="28"/>
      <c r="I18" s="343"/>
      <c r="J18" s="29" t="str">
        <f t="shared" si="1"/>
        <v/>
      </c>
      <c r="K18" s="342"/>
      <c r="L18" s="338"/>
      <c r="M18" s="29"/>
      <c r="N18" s="29"/>
      <c r="O18" s="29" t="str">
        <f t="shared" si="2"/>
        <v/>
      </c>
      <c r="P18" s="29" t="str">
        <f t="shared" si="3"/>
        <v/>
      </c>
      <c r="Q18" s="41"/>
      <c r="R18" s="41"/>
      <c r="S18" s="41"/>
    </row>
    <row r="19" ht="15" customHeight="1" spans="1:19">
      <c r="A19" s="25"/>
      <c r="B19" s="26"/>
      <c r="C19" s="26"/>
      <c r="D19" s="25"/>
      <c r="E19" s="41"/>
      <c r="F19" s="338"/>
      <c r="G19" s="29" t="str">
        <f t="shared" si="0"/>
        <v/>
      </c>
      <c r="H19" s="28"/>
      <c r="I19" s="343"/>
      <c r="J19" s="29" t="str">
        <f t="shared" si="1"/>
        <v/>
      </c>
      <c r="K19" s="342"/>
      <c r="L19" s="338"/>
      <c r="M19" s="29"/>
      <c r="N19" s="29"/>
      <c r="O19" s="29" t="str">
        <f t="shared" si="2"/>
        <v/>
      </c>
      <c r="P19" s="29" t="str">
        <f t="shared" si="3"/>
        <v/>
      </c>
      <c r="Q19" s="41"/>
      <c r="R19" s="41"/>
      <c r="S19" s="41"/>
    </row>
    <row r="20" ht="15" customHeight="1" spans="1:19">
      <c r="A20" s="25"/>
      <c r="B20" s="26"/>
      <c r="C20" s="26"/>
      <c r="D20" s="25"/>
      <c r="E20" s="41"/>
      <c r="F20" s="338"/>
      <c r="G20" s="29" t="str">
        <f t="shared" si="0"/>
        <v/>
      </c>
      <c r="H20" s="28"/>
      <c r="I20" s="343"/>
      <c r="J20" s="29" t="str">
        <f t="shared" si="1"/>
        <v/>
      </c>
      <c r="K20" s="342"/>
      <c r="L20" s="338"/>
      <c r="M20" s="29"/>
      <c r="N20" s="29"/>
      <c r="O20" s="29" t="str">
        <f t="shared" si="2"/>
        <v/>
      </c>
      <c r="P20" s="29" t="str">
        <f t="shared" si="3"/>
        <v/>
      </c>
      <c r="Q20" s="41"/>
      <c r="R20" s="41"/>
      <c r="S20" s="41"/>
    </row>
    <row r="21" ht="15" customHeight="1" spans="1:19">
      <c r="A21" s="25"/>
      <c r="B21" s="26"/>
      <c r="C21" s="26"/>
      <c r="D21" s="25"/>
      <c r="E21" s="41"/>
      <c r="F21" s="338"/>
      <c r="G21" s="29" t="str">
        <f t="shared" si="0"/>
        <v/>
      </c>
      <c r="H21" s="28"/>
      <c r="I21" s="343"/>
      <c r="J21" s="29" t="str">
        <f t="shared" si="1"/>
        <v/>
      </c>
      <c r="K21" s="342"/>
      <c r="L21" s="338"/>
      <c r="M21" s="29"/>
      <c r="N21" s="29"/>
      <c r="O21" s="29" t="str">
        <f t="shared" si="2"/>
        <v/>
      </c>
      <c r="P21" s="29" t="str">
        <f t="shared" si="3"/>
        <v/>
      </c>
      <c r="Q21" s="41"/>
      <c r="R21" s="41"/>
      <c r="S21" s="41"/>
    </row>
    <row r="22" ht="15" customHeight="1" spans="1:19">
      <c r="A22" s="25"/>
      <c r="B22" s="26"/>
      <c r="C22" s="26"/>
      <c r="D22" s="25"/>
      <c r="E22" s="41"/>
      <c r="F22" s="338"/>
      <c r="G22" s="29" t="str">
        <f t="shared" si="0"/>
        <v/>
      </c>
      <c r="H22" s="28"/>
      <c r="I22" s="343"/>
      <c r="J22" s="29" t="str">
        <f t="shared" si="1"/>
        <v/>
      </c>
      <c r="K22" s="342"/>
      <c r="L22" s="338"/>
      <c r="M22" s="29"/>
      <c r="N22" s="29"/>
      <c r="O22" s="29" t="str">
        <f t="shared" si="2"/>
        <v/>
      </c>
      <c r="P22" s="29" t="str">
        <f t="shared" si="3"/>
        <v/>
      </c>
      <c r="Q22" s="41"/>
      <c r="R22" s="41"/>
      <c r="S22" s="41"/>
    </row>
    <row r="23" ht="15" customHeight="1" spans="1:19">
      <c r="A23" s="25"/>
      <c r="B23" s="26"/>
      <c r="C23" s="26"/>
      <c r="D23" s="25"/>
      <c r="E23" s="41"/>
      <c r="F23" s="338"/>
      <c r="G23" s="29" t="str">
        <f t="shared" si="0"/>
        <v/>
      </c>
      <c r="H23" s="28"/>
      <c r="I23" s="343"/>
      <c r="J23" s="29" t="str">
        <f t="shared" si="1"/>
        <v/>
      </c>
      <c r="K23" s="342"/>
      <c r="L23" s="338"/>
      <c r="M23" s="29"/>
      <c r="N23" s="29"/>
      <c r="O23" s="29" t="str">
        <f t="shared" si="2"/>
        <v/>
      </c>
      <c r="P23" s="29" t="str">
        <f t="shared" si="3"/>
        <v/>
      </c>
      <c r="Q23" s="41"/>
      <c r="R23" s="41"/>
      <c r="S23" s="41"/>
    </row>
    <row r="24" ht="15" customHeight="1" spans="1:19">
      <c r="A24" s="25"/>
      <c r="B24" s="26"/>
      <c r="C24" s="26"/>
      <c r="D24" s="25"/>
      <c r="E24" s="41"/>
      <c r="F24" s="338"/>
      <c r="G24" s="29" t="str">
        <f t="shared" si="0"/>
        <v/>
      </c>
      <c r="H24" s="28"/>
      <c r="I24" s="343"/>
      <c r="J24" s="29" t="str">
        <f t="shared" si="1"/>
        <v/>
      </c>
      <c r="K24" s="342"/>
      <c r="L24" s="338"/>
      <c r="M24" s="29"/>
      <c r="N24" s="29"/>
      <c r="O24" s="29" t="str">
        <f t="shared" si="2"/>
        <v/>
      </c>
      <c r="P24" s="29" t="str">
        <f t="shared" si="3"/>
        <v/>
      </c>
      <c r="Q24" s="41"/>
      <c r="R24" s="41"/>
      <c r="S24" s="41"/>
    </row>
    <row r="25" ht="15" customHeight="1" spans="1:19">
      <c r="A25" s="25"/>
      <c r="B25" s="26"/>
      <c r="C25" s="26"/>
      <c r="D25" s="25"/>
      <c r="E25" s="41"/>
      <c r="F25" s="338"/>
      <c r="G25" s="29" t="str">
        <f t="shared" si="0"/>
        <v/>
      </c>
      <c r="H25" s="28"/>
      <c r="I25" s="343"/>
      <c r="J25" s="29" t="str">
        <f t="shared" si="1"/>
        <v/>
      </c>
      <c r="K25" s="342"/>
      <c r="L25" s="338"/>
      <c r="M25" s="29"/>
      <c r="N25" s="29"/>
      <c r="O25" s="29" t="str">
        <f t="shared" si="2"/>
        <v/>
      </c>
      <c r="P25" s="29" t="str">
        <f t="shared" si="3"/>
        <v/>
      </c>
      <c r="Q25" s="41"/>
      <c r="R25" s="41"/>
      <c r="S25" s="41"/>
    </row>
    <row r="26" ht="15" customHeight="1" spans="1:19">
      <c r="A26" s="25"/>
      <c r="B26" s="26"/>
      <c r="C26" s="26"/>
      <c r="D26" s="25"/>
      <c r="E26" s="41"/>
      <c r="F26" s="338"/>
      <c r="G26" s="29" t="str">
        <f t="shared" ref="G26:G29" si="4">IF(F26=0,"",H26/F26)</f>
        <v/>
      </c>
      <c r="H26" s="28"/>
      <c r="I26" s="343"/>
      <c r="J26" s="29" t="str">
        <f t="shared" si="1"/>
        <v/>
      </c>
      <c r="K26" s="342"/>
      <c r="L26" s="338"/>
      <c r="M26" s="29"/>
      <c r="N26" s="29"/>
      <c r="O26" s="29" t="str">
        <f t="shared" si="2"/>
        <v/>
      </c>
      <c r="P26" s="29" t="str">
        <f t="shared" si="3"/>
        <v/>
      </c>
      <c r="Q26" s="41"/>
      <c r="R26" s="41"/>
      <c r="S26" s="41"/>
    </row>
    <row r="27" ht="15" customHeight="1" spans="1:19">
      <c r="A27" s="25"/>
      <c r="B27" s="26"/>
      <c r="C27" s="26"/>
      <c r="D27" s="25"/>
      <c r="E27" s="41"/>
      <c r="F27" s="338"/>
      <c r="G27" s="29" t="str">
        <f t="shared" si="4"/>
        <v/>
      </c>
      <c r="H27" s="28"/>
      <c r="I27" s="343"/>
      <c r="J27" s="29" t="str">
        <f t="shared" si="1"/>
        <v/>
      </c>
      <c r="K27" s="342"/>
      <c r="L27" s="338"/>
      <c r="M27" s="29"/>
      <c r="N27" s="29"/>
      <c r="O27" s="29" t="str">
        <f t="shared" si="2"/>
        <v/>
      </c>
      <c r="P27" s="29" t="str">
        <f t="shared" si="3"/>
        <v/>
      </c>
      <c r="Q27" s="41"/>
      <c r="R27" s="41"/>
      <c r="S27" s="41"/>
    </row>
    <row r="28" ht="15" customHeight="1" spans="1:19">
      <c r="A28" s="25"/>
      <c r="B28" s="26"/>
      <c r="C28" s="26"/>
      <c r="D28" s="25"/>
      <c r="E28" s="41"/>
      <c r="F28" s="338"/>
      <c r="G28" s="29" t="str">
        <f t="shared" si="4"/>
        <v/>
      </c>
      <c r="H28" s="28"/>
      <c r="I28" s="343"/>
      <c r="J28" s="29" t="str">
        <f t="shared" si="1"/>
        <v/>
      </c>
      <c r="K28" s="342"/>
      <c r="L28" s="338"/>
      <c r="M28" s="29"/>
      <c r="N28" s="29"/>
      <c r="O28" s="29" t="str">
        <f t="shared" si="2"/>
        <v/>
      </c>
      <c r="P28" s="29" t="str">
        <f t="shared" si="3"/>
        <v/>
      </c>
      <c r="Q28" s="41"/>
      <c r="R28" s="41"/>
      <c r="S28" s="41"/>
    </row>
    <row r="29" ht="15" customHeight="1" spans="1:19">
      <c r="A29" s="94" t="s">
        <v>402</v>
      </c>
      <c r="B29" s="95"/>
      <c r="C29" s="26"/>
      <c r="D29" s="25"/>
      <c r="E29" s="41"/>
      <c r="F29" s="338"/>
      <c r="G29" s="29" t="str">
        <f t="shared" si="4"/>
        <v/>
      </c>
      <c r="H29" s="35">
        <f>SUM(H8:H28)</f>
        <v>0</v>
      </c>
      <c r="I29" s="358"/>
      <c r="J29" s="29" t="str">
        <f t="shared" si="1"/>
        <v/>
      </c>
      <c r="K29" s="37">
        <f>SUM(K8:K28)</f>
        <v>0</v>
      </c>
      <c r="L29" s="338"/>
      <c r="M29" s="29"/>
      <c r="N29" s="37">
        <f>SUM(N8:N28)</f>
        <v>0</v>
      </c>
      <c r="O29" s="37" t="str">
        <f t="shared" si="2"/>
        <v/>
      </c>
      <c r="P29" s="37" t="str">
        <f t="shared" si="3"/>
        <v/>
      </c>
      <c r="Q29" s="41"/>
      <c r="R29" s="41"/>
      <c r="S29" s="41"/>
    </row>
    <row r="30" ht="15" customHeight="1" spans="1:19">
      <c r="A30" s="104" t="s">
        <v>460</v>
      </c>
      <c r="B30" s="104"/>
      <c r="C30" s="26"/>
      <c r="D30" s="25"/>
      <c r="E30" s="41"/>
      <c r="F30" s="78"/>
      <c r="G30" s="342"/>
      <c r="H30" s="28"/>
      <c r="I30" s="353"/>
      <c r="J30" s="342"/>
      <c r="K30" s="342"/>
      <c r="L30" s="78"/>
      <c r="M30" s="29"/>
      <c r="N30" s="29"/>
      <c r="O30" s="29" t="str">
        <f t="shared" si="2"/>
        <v/>
      </c>
      <c r="P30" s="29" t="str">
        <f t="shared" si="3"/>
        <v/>
      </c>
      <c r="Q30" s="41"/>
      <c r="R30" s="41"/>
      <c r="S30" s="41"/>
    </row>
    <row r="31" s="14" customFormat="1" ht="15" customHeight="1" spans="1:19">
      <c r="A31" s="94" t="s">
        <v>405</v>
      </c>
      <c r="B31" s="95"/>
      <c r="C31" s="33"/>
      <c r="D31" s="22"/>
      <c r="E31" s="42"/>
      <c r="F31" s="58"/>
      <c r="G31" s="37"/>
      <c r="H31" s="35">
        <f>H29-H30</f>
        <v>0</v>
      </c>
      <c r="I31" s="63"/>
      <c r="J31" s="37"/>
      <c r="K31" s="37">
        <f>K29-K30</f>
        <v>0</v>
      </c>
      <c r="L31" s="58"/>
      <c r="M31" s="37"/>
      <c r="N31" s="37">
        <f>N29-N30</f>
        <v>0</v>
      </c>
      <c r="O31" s="37" t="str">
        <f t="shared" si="2"/>
        <v/>
      </c>
      <c r="P31" s="37" t="str">
        <f t="shared" si="3"/>
        <v/>
      </c>
      <c r="Q31" s="42"/>
      <c r="R31" s="42"/>
      <c r="S31" s="42"/>
    </row>
  </sheetData>
  <mergeCells count="19">
    <mergeCell ref="A2:Q2"/>
    <mergeCell ref="A3:Q3"/>
    <mergeCell ref="F6:H6"/>
    <mergeCell ref="I6:K6"/>
    <mergeCell ref="L6:N6"/>
    <mergeCell ref="A29:B29"/>
    <mergeCell ref="A30:B30"/>
    <mergeCell ref="A31:B31"/>
    <mergeCell ref="A6:A7"/>
    <mergeCell ref="B6:B7"/>
    <mergeCell ref="C6:C7"/>
    <mergeCell ref="D6:D7"/>
    <mergeCell ref="E6:E7"/>
    <mergeCell ref="O6:O7"/>
    <mergeCell ref="P6:P7"/>
    <mergeCell ref="Q6:Q7"/>
    <mergeCell ref="R6:R7"/>
    <mergeCell ref="S6:S7"/>
    <mergeCell ref="R4:S5"/>
  </mergeCells>
  <hyperlinks>
    <hyperlink ref="A1" location="索引目录!E21" display="返回索引页"/>
    <hyperlink ref="B1" location="存货汇总!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U33"/>
  <sheetViews>
    <sheetView view="pageBreakPreview" zoomScale="80" zoomScaleNormal="90" workbookViewId="0">
      <pane ySplit="7" topLeftCell="A8" activePane="bottomLeft" state="frozen"/>
      <selection/>
      <selection pane="bottomLeft" activeCell="P26" sqref="P26"/>
    </sheetView>
  </sheetViews>
  <sheetFormatPr defaultColWidth="9" defaultRowHeight="15.75" customHeight="1"/>
  <cols>
    <col min="1" max="1" width="7.625" style="15" customWidth="1"/>
    <col min="2" max="2" width="13.625" style="15" customWidth="1"/>
    <col min="3" max="3" width="10.25" style="15" customWidth="1"/>
    <col min="4" max="4" width="4.625" style="15" customWidth="1"/>
    <col min="5" max="5" width="7.5" style="15" customWidth="1"/>
    <col min="6" max="6" width="8.75" style="15" hidden="1" customWidth="1" outlineLevel="1"/>
    <col min="7" max="7" width="7.25" style="15" hidden="1" customWidth="1" outlineLevel="1"/>
    <col min="8" max="8" width="11.25" style="15" hidden="1" customWidth="1" outlineLevel="1"/>
    <col min="9" max="9" width="8.25" style="15" customWidth="1" collapsed="1"/>
    <col min="10" max="10" width="10.125" style="15" customWidth="1"/>
    <col min="11" max="11" width="11.25" style="354" customWidth="1"/>
    <col min="12" max="12" width="10.625" style="15" customWidth="1"/>
    <col min="13" max="13" width="9.375" style="15" customWidth="1"/>
    <col min="14" max="14" width="11" style="15" customWidth="1"/>
    <col min="15" max="15" width="8.5" style="15" customWidth="1"/>
    <col min="16" max="16" width="7.75" style="15" customWidth="1"/>
    <col min="17" max="17" width="8.625" style="15" customWidth="1"/>
    <col min="18" max="18" width="8.25" style="15" customWidth="1"/>
    <col min="19" max="19" width="11.375" style="15" customWidth="1"/>
    <col min="20" max="16384" width="9" style="15"/>
  </cols>
  <sheetData>
    <row r="1" s="86" customFormat="1" ht="10.5" spans="1:17">
      <c r="A1" s="91" t="s">
        <v>324</v>
      </c>
      <c r="B1" s="91" t="s">
        <v>314</v>
      </c>
      <c r="C1" s="91"/>
      <c r="D1" s="88"/>
      <c r="E1" s="88"/>
      <c r="F1" s="88"/>
      <c r="G1" s="88"/>
      <c r="H1" s="88"/>
      <c r="I1" s="88"/>
      <c r="J1" s="88"/>
      <c r="K1" s="88"/>
      <c r="L1" s="88"/>
      <c r="M1" s="88"/>
      <c r="N1" s="88"/>
      <c r="O1" s="88"/>
      <c r="P1" s="88"/>
      <c r="Q1" s="88"/>
    </row>
    <row r="2" s="12" customFormat="1" ht="30" customHeight="1" spans="1:17">
      <c r="A2" s="19" t="s">
        <v>509</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20"/>
      <c r="I3" s="20"/>
      <c r="J3" s="20"/>
      <c r="K3" s="38"/>
      <c r="L3" s="38"/>
      <c r="M3" s="38"/>
      <c r="N3" s="38"/>
      <c r="O3" s="38"/>
      <c r="P3" s="38"/>
      <c r="Q3" s="38"/>
    </row>
    <row r="4" ht="15" customHeight="1" spans="1:21">
      <c r="A4" s="20"/>
      <c r="B4" s="20"/>
      <c r="C4" s="20"/>
      <c r="D4" s="20"/>
      <c r="E4" s="20"/>
      <c r="F4" s="20"/>
      <c r="G4" s="20"/>
      <c r="H4" s="20"/>
      <c r="I4" s="20"/>
      <c r="J4" s="20"/>
      <c r="K4" s="39"/>
      <c r="L4" s="38"/>
      <c r="M4" s="38"/>
      <c r="N4" s="38"/>
      <c r="O4" s="38"/>
      <c r="P4" s="38"/>
      <c r="Q4" s="39" t="s">
        <v>510</v>
      </c>
      <c r="R4" s="53" t="s">
        <v>342</v>
      </c>
      <c r="S4" s="53"/>
      <c r="T4" s="53"/>
      <c r="U4" s="53"/>
    </row>
    <row r="5" ht="15" customHeight="1" spans="1:21">
      <c r="A5" s="21" t="str">
        <f>封面!D7&amp;封面!F7</f>
        <v>产权持有单位：北京巴布科克·威尔科克斯有限公司</v>
      </c>
      <c r="Q5" s="39" t="s">
        <v>327</v>
      </c>
      <c r="R5" s="357"/>
      <c r="S5" s="357"/>
      <c r="T5" s="357"/>
      <c r="U5" s="357"/>
    </row>
    <row r="6" s="13" customFormat="1" ht="15" customHeight="1" spans="1:21">
      <c r="A6" s="22" t="s">
        <v>328</v>
      </c>
      <c r="B6" s="22" t="s">
        <v>481</v>
      </c>
      <c r="C6" s="22" t="s">
        <v>482</v>
      </c>
      <c r="D6" s="108" t="s">
        <v>483</v>
      </c>
      <c r="E6" s="108" t="s">
        <v>499</v>
      </c>
      <c r="F6" s="22" t="s">
        <v>333</v>
      </c>
      <c r="G6" s="22"/>
      <c r="H6" s="23"/>
      <c r="I6" s="62" t="s">
        <v>334</v>
      </c>
      <c r="J6" s="62"/>
      <c r="K6" s="64"/>
      <c r="L6" s="22" t="s">
        <v>335</v>
      </c>
      <c r="M6" s="22"/>
      <c r="N6" s="22"/>
      <c r="O6" s="59" t="s">
        <v>336</v>
      </c>
      <c r="P6" s="108" t="s">
        <v>337</v>
      </c>
      <c r="Q6" s="22" t="s">
        <v>338</v>
      </c>
      <c r="R6" s="60" t="s">
        <v>511</v>
      </c>
      <c r="S6" s="60" t="s">
        <v>345</v>
      </c>
      <c r="T6" s="60" t="s">
        <v>512</v>
      </c>
      <c r="U6" s="60" t="s">
        <v>513</v>
      </c>
    </row>
    <row r="7" s="13" customFormat="1" ht="15" customHeight="1" spans="1:21">
      <c r="A7" s="22"/>
      <c r="B7" s="22"/>
      <c r="C7" s="22"/>
      <c r="D7" s="110"/>
      <c r="E7" s="110" t="s">
        <v>503</v>
      </c>
      <c r="F7" s="22" t="s">
        <v>484</v>
      </c>
      <c r="G7" s="22" t="s">
        <v>485</v>
      </c>
      <c r="H7" s="23" t="s">
        <v>486</v>
      </c>
      <c r="I7" s="33" t="s">
        <v>484</v>
      </c>
      <c r="J7" s="56" t="s">
        <v>485</v>
      </c>
      <c r="K7" s="22" t="s">
        <v>486</v>
      </c>
      <c r="L7" s="355" t="s">
        <v>514</v>
      </c>
      <c r="M7" s="56" t="s">
        <v>488</v>
      </c>
      <c r="N7" s="22" t="s">
        <v>486</v>
      </c>
      <c r="O7" s="61"/>
      <c r="P7" s="110"/>
      <c r="Q7" s="22"/>
      <c r="R7" s="60"/>
      <c r="S7" s="60"/>
      <c r="T7" s="60"/>
      <c r="U7" s="60"/>
    </row>
    <row r="8" s="345" customFormat="1" ht="15" customHeight="1" spans="1:21">
      <c r="A8" s="25"/>
      <c r="B8" s="104"/>
      <c r="C8" s="348"/>
      <c r="D8" s="341"/>
      <c r="E8" s="341"/>
      <c r="F8" s="338"/>
      <c r="G8" s="29" t="str">
        <f>IF(F8=0,"",H8/F8)</f>
        <v/>
      </c>
      <c r="H8" s="28"/>
      <c r="I8" s="343"/>
      <c r="J8" s="29"/>
      <c r="K8" s="299"/>
      <c r="L8" s="338"/>
      <c r="M8" s="78"/>
      <c r="N8" s="29"/>
      <c r="O8" s="70" t="str">
        <f>IF(OR(AND(K8=0,N8=0),N8=0),"",N8-K8)</f>
        <v/>
      </c>
      <c r="P8" s="70" t="str">
        <f>IF(ISERROR(O8/K8),"",O8/ABS(K8)*100)</f>
        <v/>
      </c>
      <c r="Q8" s="41"/>
      <c r="R8" s="69"/>
      <c r="S8" s="69"/>
      <c r="T8" s="69"/>
      <c r="U8" s="69"/>
    </row>
    <row r="9" ht="15" customHeight="1" spans="1:21">
      <c r="A9" s="25"/>
      <c r="B9" s="26"/>
      <c r="C9" s="26"/>
      <c r="D9" s="41"/>
      <c r="E9" s="41"/>
      <c r="F9" s="338"/>
      <c r="G9" s="29" t="str">
        <f t="shared" ref="G9:G28" si="0">IF(F9=0,"",H9/F9)</f>
        <v/>
      </c>
      <c r="H9" s="28"/>
      <c r="I9" s="343"/>
      <c r="J9" s="29" t="str">
        <f t="shared" ref="J9:J29" si="1">IF(I9=0,"",K9/I9)</f>
        <v/>
      </c>
      <c r="K9" s="342"/>
      <c r="L9" s="338"/>
      <c r="M9" s="78"/>
      <c r="N9" s="29"/>
      <c r="O9" s="29" t="str">
        <f t="shared" ref="O9:O31" si="2">IF(OR(AND(K9=0,N9=0),N9=0),"",N9-K9)</f>
        <v/>
      </c>
      <c r="P9" s="29" t="str">
        <f t="shared" ref="P9:P31" si="3">IF(ISERROR(O9/K9),"",O9/ABS(K9)*100)</f>
        <v/>
      </c>
      <c r="Q9" s="41"/>
      <c r="R9" s="41"/>
      <c r="S9" s="41"/>
      <c r="T9" s="41"/>
      <c r="U9" s="41"/>
    </row>
    <row r="10" ht="15" customHeight="1" spans="1:21">
      <c r="A10" s="25"/>
      <c r="B10" s="26"/>
      <c r="C10" s="26"/>
      <c r="D10" s="41"/>
      <c r="E10" s="41"/>
      <c r="F10" s="338"/>
      <c r="G10" s="29" t="str">
        <f t="shared" si="0"/>
        <v/>
      </c>
      <c r="H10" s="28"/>
      <c r="I10" s="343"/>
      <c r="J10" s="29" t="str">
        <f t="shared" si="1"/>
        <v/>
      </c>
      <c r="K10" s="342"/>
      <c r="L10" s="338"/>
      <c r="M10" s="78"/>
      <c r="N10" s="29"/>
      <c r="O10" s="29" t="str">
        <f t="shared" si="2"/>
        <v/>
      </c>
      <c r="P10" s="29" t="str">
        <f t="shared" si="3"/>
        <v/>
      </c>
      <c r="Q10" s="41"/>
      <c r="R10" s="41"/>
      <c r="S10" s="41"/>
      <c r="T10" s="41"/>
      <c r="U10" s="41"/>
    </row>
    <row r="11" ht="15" customHeight="1" spans="1:21">
      <c r="A11" s="25"/>
      <c r="B11" s="26"/>
      <c r="C11" s="26"/>
      <c r="D11" s="41"/>
      <c r="E11" s="41"/>
      <c r="F11" s="338"/>
      <c r="G11" s="29" t="str">
        <f t="shared" si="0"/>
        <v/>
      </c>
      <c r="H11" s="28"/>
      <c r="I11" s="343"/>
      <c r="J11" s="29" t="str">
        <f t="shared" si="1"/>
        <v/>
      </c>
      <c r="K11" s="342"/>
      <c r="L11" s="338"/>
      <c r="M11" s="78"/>
      <c r="N11" s="29"/>
      <c r="O11" s="29" t="str">
        <f t="shared" si="2"/>
        <v/>
      </c>
      <c r="P11" s="29" t="str">
        <f t="shared" si="3"/>
        <v/>
      </c>
      <c r="Q11" s="41"/>
      <c r="R11" s="41"/>
      <c r="S11" s="41"/>
      <c r="T11" s="41"/>
      <c r="U11" s="41"/>
    </row>
    <row r="12" ht="15" customHeight="1" spans="1:21">
      <c r="A12" s="25"/>
      <c r="B12" s="26"/>
      <c r="C12" s="26"/>
      <c r="D12" s="41"/>
      <c r="E12" s="41"/>
      <c r="F12" s="338"/>
      <c r="G12" s="29" t="str">
        <f t="shared" si="0"/>
        <v/>
      </c>
      <c r="H12" s="28"/>
      <c r="I12" s="343"/>
      <c r="J12" s="29" t="str">
        <f t="shared" si="1"/>
        <v/>
      </c>
      <c r="K12" s="342"/>
      <c r="L12" s="338"/>
      <c r="M12" s="78"/>
      <c r="N12" s="29"/>
      <c r="O12" s="29" t="str">
        <f t="shared" si="2"/>
        <v/>
      </c>
      <c r="P12" s="29" t="str">
        <f t="shared" si="3"/>
        <v/>
      </c>
      <c r="Q12" s="41"/>
      <c r="R12" s="41"/>
      <c r="S12" s="41"/>
      <c r="T12" s="41"/>
      <c r="U12" s="41"/>
    </row>
    <row r="13" ht="15" customHeight="1" spans="1:21">
      <c r="A13" s="25"/>
      <c r="B13" s="26"/>
      <c r="C13" s="26"/>
      <c r="D13" s="41"/>
      <c r="E13" s="41"/>
      <c r="F13" s="338"/>
      <c r="G13" s="29" t="str">
        <f t="shared" si="0"/>
        <v/>
      </c>
      <c r="H13" s="28"/>
      <c r="I13" s="343"/>
      <c r="J13" s="29" t="str">
        <f t="shared" si="1"/>
        <v/>
      </c>
      <c r="K13" s="342"/>
      <c r="L13" s="338"/>
      <c r="M13" s="78"/>
      <c r="N13" s="29"/>
      <c r="O13" s="29" t="str">
        <f t="shared" si="2"/>
        <v/>
      </c>
      <c r="P13" s="29" t="str">
        <f t="shared" si="3"/>
        <v/>
      </c>
      <c r="Q13" s="41"/>
      <c r="R13" s="41"/>
      <c r="S13" s="41"/>
      <c r="T13" s="41"/>
      <c r="U13" s="41"/>
    </row>
    <row r="14" ht="15" customHeight="1" spans="1:21">
      <c r="A14" s="25"/>
      <c r="B14" s="26"/>
      <c r="C14" s="26"/>
      <c r="D14" s="41"/>
      <c r="E14" s="41"/>
      <c r="F14" s="338"/>
      <c r="G14" s="29" t="str">
        <f t="shared" si="0"/>
        <v/>
      </c>
      <c r="H14" s="28"/>
      <c r="I14" s="343"/>
      <c r="J14" s="29" t="str">
        <f t="shared" si="1"/>
        <v/>
      </c>
      <c r="K14" s="342"/>
      <c r="L14" s="338"/>
      <c r="M14" s="78"/>
      <c r="N14" s="29"/>
      <c r="O14" s="29" t="str">
        <f t="shared" si="2"/>
        <v/>
      </c>
      <c r="P14" s="29" t="str">
        <f t="shared" si="3"/>
        <v/>
      </c>
      <c r="Q14" s="41"/>
      <c r="R14" s="41"/>
      <c r="S14" s="41"/>
      <c r="T14" s="41"/>
      <c r="U14" s="41"/>
    </row>
    <row r="15" ht="15" customHeight="1" spans="1:21">
      <c r="A15" s="25"/>
      <c r="B15" s="26"/>
      <c r="C15" s="26"/>
      <c r="D15" s="41"/>
      <c r="E15" s="41"/>
      <c r="F15" s="338"/>
      <c r="G15" s="29" t="str">
        <f t="shared" si="0"/>
        <v/>
      </c>
      <c r="H15" s="28"/>
      <c r="I15" s="343"/>
      <c r="J15" s="29" t="str">
        <f t="shared" si="1"/>
        <v/>
      </c>
      <c r="K15" s="342"/>
      <c r="L15" s="338"/>
      <c r="M15" s="78"/>
      <c r="N15" s="29"/>
      <c r="O15" s="29" t="str">
        <f t="shared" si="2"/>
        <v/>
      </c>
      <c r="P15" s="29" t="str">
        <f t="shared" si="3"/>
        <v/>
      </c>
      <c r="Q15" s="41"/>
      <c r="R15" s="41"/>
      <c r="S15" s="41"/>
      <c r="T15" s="41"/>
      <c r="U15" s="41"/>
    </row>
    <row r="16" ht="15" customHeight="1" spans="1:21">
      <c r="A16" s="25"/>
      <c r="B16" s="26"/>
      <c r="C16" s="26"/>
      <c r="D16" s="41"/>
      <c r="E16" s="41"/>
      <c r="F16" s="338"/>
      <c r="G16" s="29" t="str">
        <f t="shared" si="0"/>
        <v/>
      </c>
      <c r="H16" s="28"/>
      <c r="I16" s="343"/>
      <c r="J16" s="29" t="str">
        <f t="shared" si="1"/>
        <v/>
      </c>
      <c r="K16" s="342"/>
      <c r="L16" s="338"/>
      <c r="M16" s="78"/>
      <c r="N16" s="29"/>
      <c r="O16" s="29" t="str">
        <f t="shared" si="2"/>
        <v/>
      </c>
      <c r="P16" s="29" t="str">
        <f t="shared" si="3"/>
        <v/>
      </c>
      <c r="Q16" s="41"/>
      <c r="R16" s="41"/>
      <c r="S16" s="41"/>
      <c r="T16" s="41"/>
      <c r="U16" s="41"/>
    </row>
    <row r="17" ht="15" customHeight="1" spans="1:21">
      <c r="A17" s="25"/>
      <c r="B17" s="26"/>
      <c r="C17" s="26"/>
      <c r="D17" s="41"/>
      <c r="E17" s="41"/>
      <c r="F17" s="338"/>
      <c r="G17" s="29" t="str">
        <f t="shared" si="0"/>
        <v/>
      </c>
      <c r="H17" s="28"/>
      <c r="I17" s="343"/>
      <c r="J17" s="29" t="str">
        <f t="shared" si="1"/>
        <v/>
      </c>
      <c r="K17" s="342"/>
      <c r="L17" s="338"/>
      <c r="M17" s="78"/>
      <c r="N17" s="29"/>
      <c r="O17" s="29" t="str">
        <f t="shared" si="2"/>
        <v/>
      </c>
      <c r="P17" s="29" t="str">
        <f t="shared" si="3"/>
        <v/>
      </c>
      <c r="Q17" s="41"/>
      <c r="R17" s="41"/>
      <c r="S17" s="41"/>
      <c r="T17" s="41"/>
      <c r="U17" s="41"/>
    </row>
    <row r="18" ht="15" customHeight="1" spans="1:21">
      <c r="A18" s="25"/>
      <c r="B18" s="26"/>
      <c r="C18" s="26"/>
      <c r="D18" s="41"/>
      <c r="E18" s="41"/>
      <c r="F18" s="338"/>
      <c r="G18" s="29" t="str">
        <f t="shared" si="0"/>
        <v/>
      </c>
      <c r="H18" s="28"/>
      <c r="I18" s="343"/>
      <c r="J18" s="29" t="str">
        <f t="shared" si="1"/>
        <v/>
      </c>
      <c r="K18" s="342"/>
      <c r="L18" s="338"/>
      <c r="M18" s="78"/>
      <c r="N18" s="29"/>
      <c r="O18" s="29" t="str">
        <f t="shared" si="2"/>
        <v/>
      </c>
      <c r="P18" s="29" t="str">
        <f t="shared" si="3"/>
        <v/>
      </c>
      <c r="Q18" s="41"/>
      <c r="R18" s="41"/>
      <c r="S18" s="41"/>
      <c r="T18" s="41"/>
      <c r="U18" s="41"/>
    </row>
    <row r="19" ht="15" customHeight="1" spans="1:21">
      <c r="A19" s="25"/>
      <c r="B19" s="26"/>
      <c r="C19" s="26"/>
      <c r="D19" s="41"/>
      <c r="E19" s="41"/>
      <c r="F19" s="338"/>
      <c r="G19" s="29" t="str">
        <f t="shared" si="0"/>
        <v/>
      </c>
      <c r="H19" s="28"/>
      <c r="I19" s="343"/>
      <c r="J19" s="29" t="str">
        <f t="shared" si="1"/>
        <v/>
      </c>
      <c r="K19" s="342"/>
      <c r="L19" s="338"/>
      <c r="M19" s="78"/>
      <c r="N19" s="29"/>
      <c r="O19" s="29" t="str">
        <f t="shared" si="2"/>
        <v/>
      </c>
      <c r="P19" s="29" t="str">
        <f t="shared" si="3"/>
        <v/>
      </c>
      <c r="Q19" s="41"/>
      <c r="R19" s="41"/>
      <c r="S19" s="41"/>
      <c r="T19" s="41"/>
      <c r="U19" s="41"/>
    </row>
    <row r="20" ht="15" customHeight="1" spans="1:21">
      <c r="A20" s="25"/>
      <c r="B20" s="26"/>
      <c r="C20" s="26"/>
      <c r="D20" s="41"/>
      <c r="E20" s="41"/>
      <c r="F20" s="338"/>
      <c r="G20" s="29" t="str">
        <f t="shared" si="0"/>
        <v/>
      </c>
      <c r="H20" s="28"/>
      <c r="I20" s="343"/>
      <c r="J20" s="29" t="str">
        <f t="shared" si="1"/>
        <v/>
      </c>
      <c r="K20" s="342"/>
      <c r="L20" s="338"/>
      <c r="M20" s="78"/>
      <c r="N20" s="29"/>
      <c r="O20" s="29" t="str">
        <f t="shared" si="2"/>
        <v/>
      </c>
      <c r="P20" s="29" t="str">
        <f t="shared" si="3"/>
        <v/>
      </c>
      <c r="Q20" s="41"/>
      <c r="R20" s="41"/>
      <c r="S20" s="41"/>
      <c r="T20" s="41"/>
      <c r="U20" s="41"/>
    </row>
    <row r="21" ht="15" customHeight="1" spans="1:21">
      <c r="A21" s="25"/>
      <c r="B21" s="26"/>
      <c r="C21" s="26"/>
      <c r="D21" s="41"/>
      <c r="E21" s="41"/>
      <c r="F21" s="338"/>
      <c r="G21" s="29" t="str">
        <f t="shared" si="0"/>
        <v/>
      </c>
      <c r="H21" s="28"/>
      <c r="I21" s="343"/>
      <c r="J21" s="29" t="str">
        <f t="shared" si="1"/>
        <v/>
      </c>
      <c r="K21" s="342"/>
      <c r="L21" s="338"/>
      <c r="M21" s="78"/>
      <c r="N21" s="29"/>
      <c r="O21" s="29" t="str">
        <f t="shared" si="2"/>
        <v/>
      </c>
      <c r="P21" s="29" t="str">
        <f t="shared" si="3"/>
        <v/>
      </c>
      <c r="Q21" s="41"/>
      <c r="R21" s="41"/>
      <c r="S21" s="41"/>
      <c r="T21" s="41"/>
      <c r="U21" s="41"/>
    </row>
    <row r="22" ht="15" customHeight="1" spans="1:21">
      <c r="A22" s="25"/>
      <c r="B22" s="26"/>
      <c r="C22" s="26"/>
      <c r="D22" s="41"/>
      <c r="E22" s="41"/>
      <c r="F22" s="338"/>
      <c r="G22" s="29" t="str">
        <f t="shared" si="0"/>
        <v/>
      </c>
      <c r="H22" s="28"/>
      <c r="I22" s="343"/>
      <c r="J22" s="29" t="str">
        <f t="shared" si="1"/>
        <v/>
      </c>
      <c r="K22" s="342"/>
      <c r="L22" s="338"/>
      <c r="M22" s="78"/>
      <c r="N22" s="29"/>
      <c r="O22" s="29" t="str">
        <f t="shared" si="2"/>
        <v/>
      </c>
      <c r="P22" s="29" t="str">
        <f t="shared" si="3"/>
        <v/>
      </c>
      <c r="Q22" s="41"/>
      <c r="R22" s="41"/>
      <c r="S22" s="41"/>
      <c r="T22" s="41"/>
      <c r="U22" s="41"/>
    </row>
    <row r="23" ht="15" customHeight="1" spans="1:21">
      <c r="A23" s="25"/>
      <c r="B23" s="26"/>
      <c r="C23" s="26"/>
      <c r="D23" s="41"/>
      <c r="E23" s="41"/>
      <c r="F23" s="338"/>
      <c r="G23" s="29" t="str">
        <f t="shared" si="0"/>
        <v/>
      </c>
      <c r="H23" s="28"/>
      <c r="I23" s="343"/>
      <c r="J23" s="29" t="str">
        <f t="shared" si="1"/>
        <v/>
      </c>
      <c r="K23" s="342"/>
      <c r="L23" s="338"/>
      <c r="M23" s="78"/>
      <c r="N23" s="29"/>
      <c r="O23" s="29" t="str">
        <f t="shared" si="2"/>
        <v/>
      </c>
      <c r="P23" s="29" t="str">
        <f t="shared" si="3"/>
        <v/>
      </c>
      <c r="Q23" s="41"/>
      <c r="R23" s="41"/>
      <c r="S23" s="41"/>
      <c r="T23" s="41"/>
      <c r="U23" s="41"/>
    </row>
    <row r="24" ht="15" customHeight="1" spans="1:21">
      <c r="A24" s="25"/>
      <c r="B24" s="26"/>
      <c r="C24" s="26"/>
      <c r="D24" s="41"/>
      <c r="E24" s="41"/>
      <c r="F24" s="338"/>
      <c r="G24" s="29" t="str">
        <f t="shared" si="0"/>
        <v/>
      </c>
      <c r="H24" s="28"/>
      <c r="I24" s="343"/>
      <c r="J24" s="29" t="str">
        <f t="shared" si="1"/>
        <v/>
      </c>
      <c r="K24" s="342"/>
      <c r="L24" s="338"/>
      <c r="M24" s="78"/>
      <c r="N24" s="29"/>
      <c r="O24" s="29" t="str">
        <f t="shared" si="2"/>
        <v/>
      </c>
      <c r="P24" s="29" t="str">
        <f t="shared" si="3"/>
        <v/>
      </c>
      <c r="Q24" s="41"/>
      <c r="R24" s="41"/>
      <c r="S24" s="41"/>
      <c r="T24" s="41"/>
      <c r="U24" s="41"/>
    </row>
    <row r="25" ht="15" customHeight="1" spans="1:21">
      <c r="A25" s="25"/>
      <c r="B25" s="26"/>
      <c r="C25" s="26"/>
      <c r="D25" s="41"/>
      <c r="E25" s="41"/>
      <c r="F25" s="338"/>
      <c r="G25" s="29" t="str">
        <f t="shared" si="0"/>
        <v/>
      </c>
      <c r="H25" s="28"/>
      <c r="I25" s="343"/>
      <c r="J25" s="29" t="str">
        <f t="shared" si="1"/>
        <v/>
      </c>
      <c r="K25" s="342"/>
      <c r="L25" s="338"/>
      <c r="M25" s="78"/>
      <c r="N25" s="29"/>
      <c r="O25" s="29" t="str">
        <f t="shared" si="2"/>
        <v/>
      </c>
      <c r="P25" s="29" t="str">
        <f t="shared" si="3"/>
        <v/>
      </c>
      <c r="Q25" s="41"/>
      <c r="R25" s="41"/>
      <c r="S25" s="41"/>
      <c r="T25" s="41"/>
      <c r="U25" s="41"/>
    </row>
    <row r="26" ht="15" customHeight="1" spans="1:21">
      <c r="A26" s="25"/>
      <c r="B26" s="26"/>
      <c r="C26" s="26"/>
      <c r="D26" s="41"/>
      <c r="E26" s="41"/>
      <c r="F26" s="338"/>
      <c r="G26" s="29" t="str">
        <f t="shared" si="0"/>
        <v/>
      </c>
      <c r="H26" s="28"/>
      <c r="I26" s="343"/>
      <c r="J26" s="29" t="str">
        <f t="shared" si="1"/>
        <v/>
      </c>
      <c r="K26" s="342"/>
      <c r="L26" s="338"/>
      <c r="M26" s="78"/>
      <c r="N26" s="29"/>
      <c r="O26" s="29" t="str">
        <f t="shared" si="2"/>
        <v/>
      </c>
      <c r="P26" s="29" t="str">
        <f t="shared" si="3"/>
        <v/>
      </c>
      <c r="Q26" s="41"/>
      <c r="R26" s="41"/>
      <c r="S26" s="41"/>
      <c r="T26" s="41"/>
      <c r="U26" s="41"/>
    </row>
    <row r="27" ht="15" customHeight="1" spans="1:21">
      <c r="A27" s="25"/>
      <c r="B27" s="26"/>
      <c r="C27" s="26"/>
      <c r="D27" s="41"/>
      <c r="E27" s="41"/>
      <c r="F27" s="338"/>
      <c r="G27" s="29" t="str">
        <f t="shared" si="0"/>
        <v/>
      </c>
      <c r="H27" s="28"/>
      <c r="I27" s="343"/>
      <c r="J27" s="29" t="str">
        <f t="shared" si="1"/>
        <v/>
      </c>
      <c r="K27" s="342"/>
      <c r="L27" s="338"/>
      <c r="M27" s="78"/>
      <c r="N27" s="29"/>
      <c r="O27" s="29" t="str">
        <f t="shared" si="2"/>
        <v/>
      </c>
      <c r="P27" s="29" t="str">
        <f t="shared" si="3"/>
        <v/>
      </c>
      <c r="Q27" s="41"/>
      <c r="R27" s="41"/>
      <c r="S27" s="41"/>
      <c r="T27" s="41"/>
      <c r="U27" s="41"/>
    </row>
    <row r="28" ht="15" customHeight="1" spans="1:21">
      <c r="A28" s="25"/>
      <c r="B28" s="26"/>
      <c r="C28" s="26"/>
      <c r="D28" s="41"/>
      <c r="E28" s="41"/>
      <c r="F28" s="338"/>
      <c r="G28" s="29" t="str">
        <f t="shared" si="0"/>
        <v/>
      </c>
      <c r="H28" s="28"/>
      <c r="I28" s="343"/>
      <c r="J28" s="29" t="str">
        <f t="shared" si="1"/>
        <v/>
      </c>
      <c r="K28" s="342"/>
      <c r="L28" s="338"/>
      <c r="M28" s="78"/>
      <c r="N28" s="29"/>
      <c r="O28" s="29" t="str">
        <f t="shared" si="2"/>
        <v/>
      </c>
      <c r="P28" s="29" t="str">
        <f t="shared" si="3"/>
        <v/>
      </c>
      <c r="Q28" s="41"/>
      <c r="R28" s="41"/>
      <c r="S28" s="41"/>
      <c r="T28" s="41"/>
      <c r="U28" s="41"/>
    </row>
    <row r="29" ht="15" customHeight="1" spans="1:21">
      <c r="A29" s="94" t="s">
        <v>402</v>
      </c>
      <c r="B29" s="95"/>
      <c r="C29" s="100"/>
      <c r="D29" s="42"/>
      <c r="E29" s="42"/>
      <c r="F29" s="338"/>
      <c r="G29" s="37"/>
      <c r="H29" s="35">
        <f>SUM(H8:H28)</f>
        <v>0</v>
      </c>
      <c r="I29" s="356"/>
      <c r="J29" s="37" t="str">
        <f t="shared" si="1"/>
        <v/>
      </c>
      <c r="K29" s="37">
        <f>SUM(K8:K28)</f>
        <v>0</v>
      </c>
      <c r="L29" s="58"/>
      <c r="M29" s="58"/>
      <c r="N29" s="37">
        <f>SUM(N8:N28)</f>
        <v>0</v>
      </c>
      <c r="O29" s="37" t="str">
        <f t="shared" si="2"/>
        <v/>
      </c>
      <c r="P29" s="37" t="str">
        <f t="shared" si="3"/>
        <v/>
      </c>
      <c r="Q29" s="41"/>
      <c r="R29" s="41"/>
      <c r="S29" s="41"/>
      <c r="T29" s="41"/>
      <c r="U29" s="41"/>
    </row>
    <row r="30" ht="15" customHeight="1" spans="1:21">
      <c r="A30" s="104" t="s">
        <v>460</v>
      </c>
      <c r="B30" s="104"/>
      <c r="C30" s="26"/>
      <c r="D30" s="41"/>
      <c r="E30" s="41"/>
      <c r="F30" s="78"/>
      <c r="G30" s="342"/>
      <c r="H30" s="28"/>
      <c r="I30" s="353"/>
      <c r="J30" s="342"/>
      <c r="K30" s="342"/>
      <c r="L30" s="78"/>
      <c r="M30" s="78"/>
      <c r="N30" s="29"/>
      <c r="O30" s="29" t="str">
        <f t="shared" si="2"/>
        <v/>
      </c>
      <c r="P30" s="29" t="str">
        <f t="shared" si="3"/>
        <v/>
      </c>
      <c r="Q30" s="41"/>
      <c r="R30" s="41"/>
      <c r="S30" s="41"/>
      <c r="T30" s="41"/>
      <c r="U30" s="41"/>
    </row>
    <row r="31" s="14" customFormat="1" ht="15" customHeight="1" spans="1:21">
      <c r="A31" s="94" t="s">
        <v>405</v>
      </c>
      <c r="B31" s="95"/>
      <c r="C31" s="33"/>
      <c r="D31" s="42"/>
      <c r="E31" s="42"/>
      <c r="F31" s="58"/>
      <c r="G31" s="37"/>
      <c r="H31" s="35">
        <f>H29-H30</f>
        <v>0</v>
      </c>
      <c r="I31" s="63"/>
      <c r="J31" s="37"/>
      <c r="K31" s="37">
        <f>K29-K30</f>
        <v>0</v>
      </c>
      <c r="L31" s="58"/>
      <c r="M31" s="58"/>
      <c r="N31" s="37">
        <f>N29-N30</f>
        <v>0</v>
      </c>
      <c r="O31" s="37" t="str">
        <f t="shared" si="2"/>
        <v/>
      </c>
      <c r="P31" s="37" t="str">
        <f t="shared" si="3"/>
        <v/>
      </c>
      <c r="Q31" s="42"/>
      <c r="R31" s="42"/>
      <c r="S31" s="42"/>
      <c r="T31" s="42"/>
      <c r="U31" s="42"/>
    </row>
    <row r="32" customHeight="1" spans="1:10">
      <c r="A32" s="38"/>
      <c r="B32" s="297" t="s">
        <v>515</v>
      </c>
      <c r="C32" s="15" t="s">
        <v>516</v>
      </c>
      <c r="I32" s="354"/>
      <c r="J32" s="354"/>
    </row>
    <row r="33" customHeight="1" spans="1:10">
      <c r="A33" s="38"/>
      <c r="C33" s="15" t="s">
        <v>517</v>
      </c>
      <c r="I33" s="354"/>
      <c r="J33" s="354"/>
    </row>
  </sheetData>
  <mergeCells count="20">
    <mergeCell ref="A2:Q2"/>
    <mergeCell ref="A3:Q3"/>
    <mergeCell ref="F6:H6"/>
    <mergeCell ref="I6:K6"/>
    <mergeCell ref="L6:N6"/>
    <mergeCell ref="A29:B29"/>
    <mergeCell ref="A30:B30"/>
    <mergeCell ref="A31:B31"/>
    <mergeCell ref="A6:A7"/>
    <mergeCell ref="B6:B7"/>
    <mergeCell ref="C6:C7"/>
    <mergeCell ref="D6:D7"/>
    <mergeCell ref="O6:O7"/>
    <mergeCell ref="P6:P7"/>
    <mergeCell ref="Q6:Q7"/>
    <mergeCell ref="R6:R7"/>
    <mergeCell ref="S6:S7"/>
    <mergeCell ref="T6:T7"/>
    <mergeCell ref="U6:U7"/>
    <mergeCell ref="R4:U5"/>
  </mergeCells>
  <hyperlinks>
    <hyperlink ref="A1" location="索引目录!E22" display="返回索引页"/>
    <hyperlink ref="B1" location="存货汇总!B21"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S31"/>
  <sheetViews>
    <sheetView view="pageBreakPreview" zoomScale="80" zoomScaleNormal="90" workbookViewId="0">
      <pane ySplit="7" topLeftCell="A8" activePane="bottomLeft" state="frozen"/>
      <selection/>
      <selection pane="bottomLeft" activeCell="O13" sqref="O13"/>
    </sheetView>
  </sheetViews>
  <sheetFormatPr defaultColWidth="9" defaultRowHeight="15.75" customHeight="1"/>
  <cols>
    <col min="1" max="1" width="6.25" style="15" customWidth="1"/>
    <col min="2" max="2" width="12.875" style="15" customWidth="1"/>
    <col min="3" max="3" width="8.25" style="15" customWidth="1"/>
    <col min="4" max="4" width="5" style="15" customWidth="1"/>
    <col min="5" max="5" width="5.625" style="15" customWidth="1"/>
    <col min="6" max="6" width="6.5" style="15" customWidth="1"/>
    <col min="7" max="7" width="8.125" style="15" hidden="1" customWidth="1" outlineLevel="1"/>
    <col min="8" max="8" width="8.125" style="307" hidden="1" customWidth="1" outlineLevel="1"/>
    <col min="9" max="9" width="11.5" style="307" hidden="1" customWidth="1" outlineLevel="1"/>
    <col min="10" max="10" width="10.125" style="307" customWidth="1" collapsed="1"/>
    <col min="11" max="11" width="9.25" style="307" customWidth="1"/>
    <col min="12" max="12" width="13.125" style="307" customWidth="1"/>
    <col min="13" max="13" width="10.125" style="15" customWidth="1"/>
    <col min="14" max="14" width="9.625" style="307" customWidth="1"/>
    <col min="15" max="15" width="13.5" style="307" customWidth="1"/>
    <col min="16" max="16" width="9.875" style="307" customWidth="1"/>
    <col min="17" max="17" width="8.25" style="307" customWidth="1"/>
    <col min="18" max="18" width="8.375" style="15" customWidth="1"/>
    <col min="19" max="19" width="11.375" style="15" customWidth="1"/>
    <col min="20" max="16384" width="9" style="15"/>
  </cols>
  <sheetData>
    <row r="1" s="86" customFormat="1" ht="10.5" spans="1:18">
      <c r="A1" s="91" t="s">
        <v>324</v>
      </c>
      <c r="B1" s="91" t="s">
        <v>314</v>
      </c>
      <c r="C1" s="91"/>
      <c r="D1" s="88"/>
      <c r="E1" s="88"/>
      <c r="F1" s="88"/>
      <c r="G1" s="88"/>
      <c r="H1" s="88"/>
      <c r="I1" s="88"/>
      <c r="J1" s="88"/>
      <c r="K1" s="88"/>
      <c r="L1" s="88"/>
      <c r="M1" s="88"/>
      <c r="N1" s="88"/>
      <c r="O1" s="88"/>
      <c r="P1" s="88"/>
      <c r="Q1" s="88"/>
      <c r="R1" s="88"/>
    </row>
    <row r="2" s="12" customFormat="1" ht="30" customHeight="1" spans="1:18">
      <c r="A2" s="19" t="s">
        <v>518</v>
      </c>
      <c r="B2" s="19"/>
      <c r="C2" s="19"/>
      <c r="D2" s="19"/>
      <c r="E2" s="19"/>
      <c r="F2" s="19"/>
      <c r="G2" s="19"/>
      <c r="H2" s="19"/>
      <c r="I2" s="19"/>
      <c r="J2" s="19"/>
      <c r="K2" s="19"/>
      <c r="L2" s="19"/>
      <c r="M2" s="19"/>
      <c r="N2" s="19"/>
      <c r="O2" s="19"/>
      <c r="P2" s="19"/>
      <c r="Q2" s="19"/>
      <c r="R2" s="19"/>
    </row>
    <row r="3" ht="15" customHeight="1" spans="1:18">
      <c r="A3" s="20" t="str">
        <f>CONCATENATE(封面!D9,封面!F9,封面!G9,封面!H9,封面!I9,封面!J9,封面!K9)</f>
        <v>评估基准日：2025年1月31日</v>
      </c>
      <c r="B3" s="20"/>
      <c r="C3" s="20"/>
      <c r="D3" s="20"/>
      <c r="E3" s="20"/>
      <c r="F3" s="20"/>
      <c r="G3" s="20"/>
      <c r="H3" s="20"/>
      <c r="I3" s="20"/>
      <c r="J3" s="20"/>
      <c r="K3" s="20"/>
      <c r="L3" s="20"/>
      <c r="M3" s="38"/>
      <c r="N3" s="38"/>
      <c r="O3" s="38"/>
      <c r="P3" s="38"/>
      <c r="Q3" s="38"/>
      <c r="R3" s="38"/>
    </row>
    <row r="4" ht="15" customHeight="1" spans="1:18">
      <c r="A4" s="20"/>
      <c r="B4" s="20"/>
      <c r="C4" s="20"/>
      <c r="D4" s="20"/>
      <c r="E4" s="20"/>
      <c r="F4" s="20"/>
      <c r="G4" s="20"/>
      <c r="H4" s="20"/>
      <c r="I4" s="20"/>
      <c r="J4" s="20"/>
      <c r="K4" s="20"/>
      <c r="L4" s="20"/>
      <c r="M4" s="39"/>
      <c r="N4" s="38"/>
      <c r="O4" s="38"/>
      <c r="P4" s="38"/>
      <c r="Q4" s="38"/>
      <c r="R4" s="39" t="s">
        <v>519</v>
      </c>
    </row>
    <row r="5" ht="15" customHeight="1" spans="1:18">
      <c r="A5" s="21" t="str">
        <f>封面!D7&amp;封面!F7</f>
        <v>产权持有单位：北京巴布科克·威尔科克斯有限公司</v>
      </c>
      <c r="R5" s="39" t="s">
        <v>327</v>
      </c>
    </row>
    <row r="6" s="13" customFormat="1" ht="15" customHeight="1" spans="1:19">
      <c r="A6" s="22" t="s">
        <v>328</v>
      </c>
      <c r="B6" s="22" t="s">
        <v>481</v>
      </c>
      <c r="C6" s="22" t="s">
        <v>482</v>
      </c>
      <c r="D6" s="108" t="s">
        <v>483</v>
      </c>
      <c r="E6" s="346" t="s">
        <v>520</v>
      </c>
      <c r="F6" s="311" t="s">
        <v>521</v>
      </c>
      <c r="G6" s="22" t="s">
        <v>333</v>
      </c>
      <c r="H6" s="22"/>
      <c r="I6" s="23"/>
      <c r="J6" s="62" t="s">
        <v>334</v>
      </c>
      <c r="K6" s="62"/>
      <c r="L6" s="64"/>
      <c r="M6" s="22" t="s">
        <v>335</v>
      </c>
      <c r="N6" s="22"/>
      <c r="O6" s="22"/>
      <c r="P6" s="59" t="s">
        <v>336</v>
      </c>
      <c r="Q6" s="22" t="s">
        <v>337</v>
      </c>
      <c r="R6" s="22" t="s">
        <v>338</v>
      </c>
      <c r="S6" s="60" t="s">
        <v>345</v>
      </c>
    </row>
    <row r="7" s="13" customFormat="1" ht="15" customHeight="1" spans="1:19">
      <c r="A7" s="22"/>
      <c r="B7" s="22"/>
      <c r="C7" s="22"/>
      <c r="D7" s="110"/>
      <c r="E7" s="347" t="s">
        <v>522</v>
      </c>
      <c r="F7" s="347" t="s">
        <v>523</v>
      </c>
      <c r="G7" s="22" t="s">
        <v>484</v>
      </c>
      <c r="H7" s="22" t="s">
        <v>485</v>
      </c>
      <c r="I7" s="23" t="s">
        <v>486</v>
      </c>
      <c r="J7" s="33" t="s">
        <v>484</v>
      </c>
      <c r="K7" s="22" t="s">
        <v>485</v>
      </c>
      <c r="L7" s="22" t="s">
        <v>486</v>
      </c>
      <c r="M7" s="22" t="s">
        <v>487</v>
      </c>
      <c r="N7" s="22" t="s">
        <v>488</v>
      </c>
      <c r="O7" s="22" t="s">
        <v>486</v>
      </c>
      <c r="P7" s="61"/>
      <c r="Q7" s="22"/>
      <c r="R7" s="22"/>
      <c r="S7" s="60"/>
    </row>
    <row r="8" s="345" customFormat="1" ht="15" customHeight="1" spans="1:19">
      <c r="A8" s="25"/>
      <c r="B8" s="104"/>
      <c r="C8" s="348"/>
      <c r="D8" s="341"/>
      <c r="E8" s="349"/>
      <c r="F8" s="350"/>
      <c r="G8" s="338"/>
      <c r="H8" s="29" t="str">
        <f>IF(G8=0,"",I8/G8)</f>
        <v/>
      </c>
      <c r="I8" s="28"/>
      <c r="J8" s="338"/>
      <c r="K8" s="29"/>
      <c r="L8" s="299"/>
      <c r="M8" s="338"/>
      <c r="N8" s="29"/>
      <c r="O8" s="29"/>
      <c r="P8" s="70" t="str">
        <f>IF(OR(AND(L8=0,O8=0),O8=0),"",O8-L8)</f>
        <v/>
      </c>
      <c r="Q8" s="70" t="str">
        <f>IF(ISERROR(P8/L8),"",P8/ABS(L8)*100)</f>
        <v/>
      </c>
      <c r="R8" s="41"/>
      <c r="S8" s="69"/>
    </row>
    <row r="9" ht="15" customHeight="1" spans="1:19">
      <c r="A9" s="25"/>
      <c r="B9" s="26"/>
      <c r="C9" s="26"/>
      <c r="D9" s="41"/>
      <c r="E9" s="349"/>
      <c r="F9" s="350"/>
      <c r="G9" s="338"/>
      <c r="H9" s="29" t="str">
        <f t="shared" ref="H9:H28" si="0">IF(G9=0,"",I9/G9)</f>
        <v/>
      </c>
      <c r="I9" s="28"/>
      <c r="J9" s="338"/>
      <c r="K9" s="29" t="str">
        <f t="shared" ref="K9:K28" si="1">IF(J9=0,"",L9/J9)</f>
        <v/>
      </c>
      <c r="L9" s="342"/>
      <c r="M9" s="338"/>
      <c r="N9" s="29"/>
      <c r="O9" s="29"/>
      <c r="P9" s="29" t="str">
        <f t="shared" ref="P9:P31" si="2">IF(OR(AND(L9=0,O9=0),O9=0),"",O9-L9)</f>
        <v/>
      </c>
      <c r="Q9" s="29" t="str">
        <f t="shared" ref="Q9:Q31" si="3">IF(ISERROR(P9/L9),"",P9/ABS(L9)*100)</f>
        <v/>
      </c>
      <c r="R9" s="41"/>
      <c r="S9" s="41"/>
    </row>
    <row r="10" ht="15" customHeight="1" spans="1:19">
      <c r="A10" s="25"/>
      <c r="B10" s="26"/>
      <c r="C10" s="26"/>
      <c r="D10" s="41"/>
      <c r="E10" s="349"/>
      <c r="F10" s="350"/>
      <c r="G10" s="338"/>
      <c r="H10" s="29" t="str">
        <f t="shared" si="0"/>
        <v/>
      </c>
      <c r="I10" s="28"/>
      <c r="J10" s="338"/>
      <c r="K10" s="29" t="str">
        <f t="shared" si="1"/>
        <v/>
      </c>
      <c r="L10" s="342"/>
      <c r="M10" s="338"/>
      <c r="N10" s="29"/>
      <c r="O10" s="29"/>
      <c r="P10" s="29" t="str">
        <f t="shared" si="2"/>
        <v/>
      </c>
      <c r="Q10" s="29" t="str">
        <f t="shared" si="3"/>
        <v/>
      </c>
      <c r="R10" s="41"/>
      <c r="S10" s="41"/>
    </row>
    <row r="11" ht="15" customHeight="1" spans="1:19">
      <c r="A11" s="25"/>
      <c r="B11" s="26"/>
      <c r="C11" s="26"/>
      <c r="D11" s="41"/>
      <c r="E11" s="349"/>
      <c r="F11" s="350"/>
      <c r="G11" s="338"/>
      <c r="H11" s="29" t="str">
        <f t="shared" si="0"/>
        <v/>
      </c>
      <c r="I11" s="28"/>
      <c r="J11" s="338"/>
      <c r="K11" s="29" t="str">
        <f t="shared" si="1"/>
        <v/>
      </c>
      <c r="L11" s="342"/>
      <c r="M11" s="338"/>
      <c r="N11" s="29"/>
      <c r="O11" s="29"/>
      <c r="P11" s="29" t="str">
        <f t="shared" si="2"/>
        <v/>
      </c>
      <c r="Q11" s="29" t="str">
        <f t="shared" si="3"/>
        <v/>
      </c>
      <c r="R11" s="41"/>
      <c r="S11" s="41"/>
    </row>
    <row r="12" ht="15" customHeight="1" spans="1:19">
      <c r="A12" s="25"/>
      <c r="B12" s="26"/>
      <c r="C12" s="26"/>
      <c r="D12" s="41"/>
      <c r="E12" s="349"/>
      <c r="F12" s="350"/>
      <c r="G12" s="338"/>
      <c r="H12" s="29" t="str">
        <f t="shared" si="0"/>
        <v/>
      </c>
      <c r="I12" s="28"/>
      <c r="J12" s="338"/>
      <c r="K12" s="29" t="str">
        <f t="shared" si="1"/>
        <v/>
      </c>
      <c r="L12" s="342"/>
      <c r="M12" s="338"/>
      <c r="N12" s="29"/>
      <c r="O12" s="29"/>
      <c r="P12" s="29" t="str">
        <f t="shared" si="2"/>
        <v/>
      </c>
      <c r="Q12" s="29" t="str">
        <f t="shared" si="3"/>
        <v/>
      </c>
      <c r="R12" s="41"/>
      <c r="S12" s="41"/>
    </row>
    <row r="13" ht="15" customHeight="1" spans="1:19">
      <c r="A13" s="25"/>
      <c r="B13" s="26"/>
      <c r="C13" s="26"/>
      <c r="D13" s="41"/>
      <c r="E13" s="349"/>
      <c r="F13" s="350"/>
      <c r="G13" s="338"/>
      <c r="H13" s="29" t="str">
        <f t="shared" si="0"/>
        <v/>
      </c>
      <c r="I13" s="28"/>
      <c r="J13" s="338"/>
      <c r="K13" s="29" t="str">
        <f t="shared" si="1"/>
        <v/>
      </c>
      <c r="L13" s="342"/>
      <c r="M13" s="338"/>
      <c r="N13" s="29"/>
      <c r="O13" s="29"/>
      <c r="P13" s="29" t="str">
        <f t="shared" si="2"/>
        <v/>
      </c>
      <c r="Q13" s="29" t="str">
        <f t="shared" si="3"/>
        <v/>
      </c>
      <c r="R13" s="41"/>
      <c r="S13" s="41"/>
    </row>
    <row r="14" ht="15" customHeight="1" spans="1:19">
      <c r="A14" s="25"/>
      <c r="B14" s="26"/>
      <c r="C14" s="26"/>
      <c r="D14" s="41"/>
      <c r="E14" s="349"/>
      <c r="F14" s="350"/>
      <c r="G14" s="338"/>
      <c r="H14" s="29" t="str">
        <f t="shared" si="0"/>
        <v/>
      </c>
      <c r="I14" s="28"/>
      <c r="J14" s="338"/>
      <c r="K14" s="29" t="str">
        <f t="shared" si="1"/>
        <v/>
      </c>
      <c r="L14" s="342"/>
      <c r="M14" s="338"/>
      <c r="N14" s="29"/>
      <c r="O14" s="29"/>
      <c r="P14" s="29" t="str">
        <f t="shared" si="2"/>
        <v/>
      </c>
      <c r="Q14" s="29" t="str">
        <f t="shared" si="3"/>
        <v/>
      </c>
      <c r="R14" s="41"/>
      <c r="S14" s="41"/>
    </row>
    <row r="15" ht="15" customHeight="1" spans="1:19">
      <c r="A15" s="25"/>
      <c r="B15" s="26"/>
      <c r="C15" s="26"/>
      <c r="D15" s="41"/>
      <c r="E15" s="349"/>
      <c r="F15" s="350"/>
      <c r="G15" s="338"/>
      <c r="H15" s="29" t="str">
        <f t="shared" si="0"/>
        <v/>
      </c>
      <c r="I15" s="28"/>
      <c r="J15" s="338"/>
      <c r="K15" s="29" t="str">
        <f t="shared" si="1"/>
        <v/>
      </c>
      <c r="L15" s="342"/>
      <c r="M15" s="338"/>
      <c r="N15" s="29"/>
      <c r="O15" s="29"/>
      <c r="P15" s="29" t="str">
        <f t="shared" si="2"/>
        <v/>
      </c>
      <c r="Q15" s="29" t="str">
        <f t="shared" si="3"/>
        <v/>
      </c>
      <c r="R15" s="41"/>
      <c r="S15" s="41"/>
    </row>
    <row r="16" ht="15" customHeight="1" spans="1:19">
      <c r="A16" s="25"/>
      <c r="B16" s="26"/>
      <c r="C16" s="26"/>
      <c r="D16" s="41"/>
      <c r="E16" s="349"/>
      <c r="F16" s="350"/>
      <c r="G16" s="338"/>
      <c r="H16" s="29" t="str">
        <f t="shared" si="0"/>
        <v/>
      </c>
      <c r="I16" s="28"/>
      <c r="J16" s="338"/>
      <c r="K16" s="29" t="str">
        <f t="shared" si="1"/>
        <v/>
      </c>
      <c r="L16" s="342"/>
      <c r="M16" s="338"/>
      <c r="N16" s="29"/>
      <c r="O16" s="29"/>
      <c r="P16" s="29" t="str">
        <f t="shared" si="2"/>
        <v/>
      </c>
      <c r="Q16" s="29" t="str">
        <f t="shared" si="3"/>
        <v/>
      </c>
      <c r="R16" s="41"/>
      <c r="S16" s="41"/>
    </row>
    <row r="17" ht="15" customHeight="1" spans="1:19">
      <c r="A17" s="25"/>
      <c r="B17" s="26"/>
      <c r="C17" s="26"/>
      <c r="D17" s="41"/>
      <c r="E17" s="349"/>
      <c r="F17" s="350"/>
      <c r="G17" s="338"/>
      <c r="H17" s="29" t="str">
        <f t="shared" si="0"/>
        <v/>
      </c>
      <c r="I17" s="28"/>
      <c r="J17" s="338"/>
      <c r="K17" s="29" t="str">
        <f t="shared" si="1"/>
        <v/>
      </c>
      <c r="L17" s="342"/>
      <c r="M17" s="338"/>
      <c r="N17" s="29"/>
      <c r="O17" s="29"/>
      <c r="P17" s="29" t="str">
        <f t="shared" si="2"/>
        <v/>
      </c>
      <c r="Q17" s="29" t="str">
        <f t="shared" si="3"/>
        <v/>
      </c>
      <c r="R17" s="41"/>
      <c r="S17" s="41"/>
    </row>
    <row r="18" ht="15" customHeight="1" spans="1:19">
      <c r="A18" s="25"/>
      <c r="B18" s="26"/>
      <c r="C18" s="26"/>
      <c r="D18" s="41"/>
      <c r="E18" s="349"/>
      <c r="F18" s="350"/>
      <c r="G18" s="338"/>
      <c r="H18" s="29" t="str">
        <f t="shared" si="0"/>
        <v/>
      </c>
      <c r="I18" s="28"/>
      <c r="J18" s="338"/>
      <c r="K18" s="29" t="str">
        <f t="shared" si="1"/>
        <v/>
      </c>
      <c r="L18" s="342"/>
      <c r="M18" s="338"/>
      <c r="N18" s="29"/>
      <c r="O18" s="29"/>
      <c r="P18" s="29" t="str">
        <f t="shared" si="2"/>
        <v/>
      </c>
      <c r="Q18" s="29" t="str">
        <f t="shared" si="3"/>
        <v/>
      </c>
      <c r="R18" s="41"/>
      <c r="S18" s="41"/>
    </row>
    <row r="19" ht="15" customHeight="1" spans="1:19">
      <c r="A19" s="25"/>
      <c r="B19" s="26"/>
      <c r="C19" s="26"/>
      <c r="D19" s="41"/>
      <c r="E19" s="349"/>
      <c r="F19" s="350"/>
      <c r="G19" s="338"/>
      <c r="H19" s="29" t="str">
        <f t="shared" si="0"/>
        <v/>
      </c>
      <c r="I19" s="28"/>
      <c r="J19" s="338"/>
      <c r="K19" s="29" t="str">
        <f t="shared" si="1"/>
        <v/>
      </c>
      <c r="L19" s="342"/>
      <c r="M19" s="338"/>
      <c r="N19" s="29"/>
      <c r="O19" s="29"/>
      <c r="P19" s="29" t="str">
        <f t="shared" si="2"/>
        <v/>
      </c>
      <c r="Q19" s="29" t="str">
        <f t="shared" si="3"/>
        <v/>
      </c>
      <c r="R19" s="41"/>
      <c r="S19" s="41"/>
    </row>
    <row r="20" ht="15" customHeight="1" spans="1:19">
      <c r="A20" s="25"/>
      <c r="B20" s="26"/>
      <c r="C20" s="26"/>
      <c r="D20" s="41"/>
      <c r="E20" s="349"/>
      <c r="F20" s="350"/>
      <c r="G20" s="338"/>
      <c r="H20" s="29" t="str">
        <f t="shared" si="0"/>
        <v/>
      </c>
      <c r="I20" s="28"/>
      <c r="J20" s="338"/>
      <c r="K20" s="29" t="str">
        <f t="shared" si="1"/>
        <v/>
      </c>
      <c r="L20" s="342"/>
      <c r="M20" s="338"/>
      <c r="N20" s="29"/>
      <c r="O20" s="29"/>
      <c r="P20" s="29" t="str">
        <f t="shared" si="2"/>
        <v/>
      </c>
      <c r="Q20" s="29" t="str">
        <f t="shared" si="3"/>
        <v/>
      </c>
      <c r="R20" s="41"/>
      <c r="S20" s="41"/>
    </row>
    <row r="21" ht="15" customHeight="1" spans="1:19">
      <c r="A21" s="25"/>
      <c r="B21" s="26"/>
      <c r="C21" s="26"/>
      <c r="D21" s="41"/>
      <c r="E21" s="349"/>
      <c r="F21" s="350"/>
      <c r="G21" s="338"/>
      <c r="H21" s="29" t="str">
        <f t="shared" si="0"/>
        <v/>
      </c>
      <c r="I21" s="28"/>
      <c r="J21" s="338"/>
      <c r="K21" s="29" t="str">
        <f t="shared" si="1"/>
        <v/>
      </c>
      <c r="L21" s="342"/>
      <c r="M21" s="338"/>
      <c r="N21" s="29"/>
      <c r="O21" s="29"/>
      <c r="P21" s="29" t="str">
        <f t="shared" si="2"/>
        <v/>
      </c>
      <c r="Q21" s="29" t="str">
        <f t="shared" si="3"/>
        <v/>
      </c>
      <c r="R21" s="41"/>
      <c r="S21" s="41"/>
    </row>
    <row r="22" ht="15" customHeight="1" spans="1:19">
      <c r="A22" s="25"/>
      <c r="B22" s="26"/>
      <c r="C22" s="26"/>
      <c r="D22" s="41"/>
      <c r="E22" s="349"/>
      <c r="F22" s="350"/>
      <c r="G22" s="338"/>
      <c r="H22" s="29" t="str">
        <f t="shared" si="0"/>
        <v/>
      </c>
      <c r="I22" s="28"/>
      <c r="J22" s="338"/>
      <c r="K22" s="29" t="str">
        <f t="shared" si="1"/>
        <v/>
      </c>
      <c r="L22" s="342"/>
      <c r="M22" s="338"/>
      <c r="N22" s="29"/>
      <c r="O22" s="29"/>
      <c r="P22" s="29" t="str">
        <f t="shared" si="2"/>
        <v/>
      </c>
      <c r="Q22" s="29" t="str">
        <f t="shared" si="3"/>
        <v/>
      </c>
      <c r="R22" s="41"/>
      <c r="S22" s="41"/>
    </row>
    <row r="23" ht="15" customHeight="1" spans="1:19">
      <c r="A23" s="25"/>
      <c r="B23" s="26"/>
      <c r="C23" s="26"/>
      <c r="D23" s="41"/>
      <c r="E23" s="349"/>
      <c r="F23" s="350"/>
      <c r="G23" s="338"/>
      <c r="H23" s="29" t="str">
        <f t="shared" si="0"/>
        <v/>
      </c>
      <c r="I23" s="28"/>
      <c r="J23" s="338"/>
      <c r="K23" s="29" t="str">
        <f t="shared" si="1"/>
        <v/>
      </c>
      <c r="L23" s="342"/>
      <c r="M23" s="338"/>
      <c r="N23" s="29"/>
      <c r="O23" s="29"/>
      <c r="P23" s="29" t="str">
        <f t="shared" si="2"/>
        <v/>
      </c>
      <c r="Q23" s="29" t="str">
        <f t="shared" si="3"/>
        <v/>
      </c>
      <c r="R23" s="41"/>
      <c r="S23" s="41"/>
    </row>
    <row r="24" ht="15" customHeight="1" spans="1:19">
      <c r="A24" s="25"/>
      <c r="B24" s="26"/>
      <c r="C24" s="26"/>
      <c r="D24" s="41"/>
      <c r="E24" s="349"/>
      <c r="F24" s="350"/>
      <c r="G24" s="338"/>
      <c r="H24" s="29" t="str">
        <f t="shared" si="0"/>
        <v/>
      </c>
      <c r="I24" s="28"/>
      <c r="J24" s="338"/>
      <c r="K24" s="29" t="str">
        <f t="shared" si="1"/>
        <v/>
      </c>
      <c r="L24" s="342"/>
      <c r="M24" s="338"/>
      <c r="N24" s="29"/>
      <c r="O24" s="29"/>
      <c r="P24" s="29" t="str">
        <f t="shared" si="2"/>
        <v/>
      </c>
      <c r="Q24" s="29" t="str">
        <f t="shared" si="3"/>
        <v/>
      </c>
      <c r="R24" s="41"/>
      <c r="S24" s="41"/>
    </row>
    <row r="25" ht="15" customHeight="1" spans="1:19">
      <c r="A25" s="25"/>
      <c r="B25" s="26"/>
      <c r="C25" s="26"/>
      <c r="D25" s="41"/>
      <c r="E25" s="349"/>
      <c r="F25" s="350"/>
      <c r="G25" s="338"/>
      <c r="H25" s="29" t="str">
        <f t="shared" si="0"/>
        <v/>
      </c>
      <c r="I25" s="28"/>
      <c r="J25" s="338"/>
      <c r="K25" s="29" t="str">
        <f t="shared" si="1"/>
        <v/>
      </c>
      <c r="L25" s="342"/>
      <c r="M25" s="338"/>
      <c r="N25" s="29"/>
      <c r="O25" s="29"/>
      <c r="P25" s="29" t="str">
        <f t="shared" si="2"/>
        <v/>
      </c>
      <c r="Q25" s="29" t="str">
        <f t="shared" si="3"/>
        <v/>
      </c>
      <c r="R25" s="41"/>
      <c r="S25" s="41"/>
    </row>
    <row r="26" ht="15" customHeight="1" spans="1:19">
      <c r="A26" s="25"/>
      <c r="B26" s="26"/>
      <c r="C26" s="26"/>
      <c r="D26" s="41"/>
      <c r="E26" s="349"/>
      <c r="F26" s="350"/>
      <c r="G26" s="338"/>
      <c r="H26" s="29" t="str">
        <f t="shared" si="0"/>
        <v/>
      </c>
      <c r="I26" s="28"/>
      <c r="J26" s="338"/>
      <c r="K26" s="29" t="str">
        <f t="shared" si="1"/>
        <v/>
      </c>
      <c r="L26" s="342"/>
      <c r="M26" s="338"/>
      <c r="N26" s="29"/>
      <c r="O26" s="29"/>
      <c r="P26" s="29" t="str">
        <f t="shared" si="2"/>
        <v/>
      </c>
      <c r="Q26" s="29" t="str">
        <f t="shared" si="3"/>
        <v/>
      </c>
      <c r="R26" s="41"/>
      <c r="S26" s="41"/>
    </row>
    <row r="27" ht="15" customHeight="1" spans="1:19">
      <c r="A27" s="25"/>
      <c r="B27" s="26"/>
      <c r="C27" s="26"/>
      <c r="D27" s="41"/>
      <c r="E27" s="349"/>
      <c r="F27" s="350"/>
      <c r="G27" s="338"/>
      <c r="H27" s="29" t="str">
        <f t="shared" si="0"/>
        <v/>
      </c>
      <c r="I27" s="28"/>
      <c r="J27" s="338"/>
      <c r="K27" s="29" t="str">
        <f t="shared" si="1"/>
        <v/>
      </c>
      <c r="L27" s="342"/>
      <c r="M27" s="338"/>
      <c r="N27" s="29"/>
      <c r="O27" s="29"/>
      <c r="P27" s="29" t="str">
        <f t="shared" si="2"/>
        <v/>
      </c>
      <c r="Q27" s="29" t="str">
        <f t="shared" si="3"/>
        <v/>
      </c>
      <c r="R27" s="41"/>
      <c r="S27" s="41"/>
    </row>
    <row r="28" ht="15" customHeight="1" spans="1:19">
      <c r="A28" s="25"/>
      <c r="B28" s="26"/>
      <c r="C28" s="26"/>
      <c r="D28" s="41"/>
      <c r="E28" s="349"/>
      <c r="F28" s="350"/>
      <c r="G28" s="338"/>
      <c r="H28" s="29" t="str">
        <f t="shared" si="0"/>
        <v/>
      </c>
      <c r="I28" s="28"/>
      <c r="J28" s="338"/>
      <c r="K28" s="29" t="str">
        <f t="shared" si="1"/>
        <v/>
      </c>
      <c r="L28" s="342"/>
      <c r="M28" s="338"/>
      <c r="N28" s="29"/>
      <c r="O28" s="29"/>
      <c r="P28" s="29" t="str">
        <f t="shared" si="2"/>
        <v/>
      </c>
      <c r="Q28" s="29" t="str">
        <f t="shared" si="3"/>
        <v/>
      </c>
      <c r="R28" s="41"/>
      <c r="S28" s="41"/>
    </row>
    <row r="29" ht="15" customHeight="1" spans="1:19">
      <c r="A29" s="94" t="s">
        <v>402</v>
      </c>
      <c r="B29" s="95"/>
      <c r="C29" s="100"/>
      <c r="D29" s="42"/>
      <c r="E29" s="351"/>
      <c r="F29" s="352"/>
      <c r="G29" s="338"/>
      <c r="H29" s="37"/>
      <c r="I29" s="35">
        <f>SUM(I8:I28)</f>
        <v>0</v>
      </c>
      <c r="J29" s="338"/>
      <c r="K29" s="37"/>
      <c r="L29" s="37">
        <f>SUM(L8:L28)</f>
        <v>0</v>
      </c>
      <c r="M29" s="338"/>
      <c r="N29" s="37"/>
      <c r="O29" s="37">
        <f>SUM(O8:O28)</f>
        <v>0</v>
      </c>
      <c r="P29" s="37" t="str">
        <f t="shared" si="2"/>
        <v/>
      </c>
      <c r="Q29" s="37" t="str">
        <f t="shared" si="3"/>
        <v/>
      </c>
      <c r="R29" s="41"/>
      <c r="S29" s="41"/>
    </row>
    <row r="30" ht="15" customHeight="1" spans="1:19">
      <c r="A30" s="104" t="s">
        <v>460</v>
      </c>
      <c r="B30" s="104"/>
      <c r="C30" s="26"/>
      <c r="D30" s="41"/>
      <c r="E30" s="349"/>
      <c r="F30" s="350"/>
      <c r="G30" s="78"/>
      <c r="H30" s="342"/>
      <c r="I30" s="28"/>
      <c r="J30" s="353"/>
      <c r="K30" s="342"/>
      <c r="L30" s="342"/>
      <c r="M30" s="78"/>
      <c r="N30" s="29"/>
      <c r="O30" s="29"/>
      <c r="P30" s="29" t="str">
        <f t="shared" si="2"/>
        <v/>
      </c>
      <c r="Q30" s="29" t="str">
        <f t="shared" si="3"/>
        <v/>
      </c>
      <c r="R30" s="41"/>
      <c r="S30" s="41"/>
    </row>
    <row r="31" s="14" customFormat="1" ht="15" customHeight="1" spans="1:19">
      <c r="A31" s="94" t="s">
        <v>405</v>
      </c>
      <c r="B31" s="95"/>
      <c r="C31" s="33"/>
      <c r="D31" s="42"/>
      <c r="E31" s="349"/>
      <c r="F31" s="350"/>
      <c r="G31" s="58"/>
      <c r="H31" s="37"/>
      <c r="I31" s="35">
        <f>I29-I30</f>
        <v>0</v>
      </c>
      <c r="J31" s="63"/>
      <c r="K31" s="37"/>
      <c r="L31" s="37">
        <f>L29-L30</f>
        <v>0</v>
      </c>
      <c r="M31" s="58"/>
      <c r="N31" s="37"/>
      <c r="O31" s="37">
        <f>O29-O30</f>
        <v>0</v>
      </c>
      <c r="P31" s="37" t="str">
        <f t="shared" si="2"/>
        <v/>
      </c>
      <c r="Q31" s="37" t="str">
        <f t="shared" si="3"/>
        <v/>
      </c>
      <c r="R31" s="42"/>
      <c r="S31" s="42"/>
    </row>
  </sheetData>
  <mergeCells count="16">
    <mergeCell ref="A2:R2"/>
    <mergeCell ref="A3:R3"/>
    <mergeCell ref="G6:I6"/>
    <mergeCell ref="J6:L6"/>
    <mergeCell ref="M6:O6"/>
    <mergeCell ref="A29:B29"/>
    <mergeCell ref="A30:B30"/>
    <mergeCell ref="A31:B31"/>
    <mergeCell ref="A6:A7"/>
    <mergeCell ref="B6:B7"/>
    <mergeCell ref="C6:C7"/>
    <mergeCell ref="D6:D7"/>
    <mergeCell ref="P6:P7"/>
    <mergeCell ref="Q6:Q7"/>
    <mergeCell ref="R6:R7"/>
    <mergeCell ref="S6:S7"/>
  </mergeCells>
  <hyperlinks>
    <hyperlink ref="A1" location="索引目录!E23" display="返回索引页"/>
    <hyperlink ref="B1" location="存货汇总!B24" display="返回"/>
  </hyperlinks>
  <printOptions horizontalCentered="1"/>
  <pageMargins left="0.15748031496063" right="0.15748031496063" top="0.984251968503937" bottom="0.78740157480315" header="0.984251968503937" footer="0.393700787401575"/>
  <pageSetup paperSize="9" scale="9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S31"/>
  <sheetViews>
    <sheetView view="pageBreakPreview" zoomScale="80" zoomScaleNormal="90" workbookViewId="0">
      <pane ySplit="7" topLeftCell="A8" activePane="bottomLeft" state="frozen"/>
      <selection/>
      <selection pane="bottomLeft" activeCell="N19" sqref="N19"/>
    </sheetView>
  </sheetViews>
  <sheetFormatPr defaultColWidth="9" defaultRowHeight="15.75" customHeight="1"/>
  <cols>
    <col min="1" max="1" width="7.625" style="15" customWidth="1"/>
    <col min="2" max="2" width="13.375" style="15" customWidth="1"/>
    <col min="3" max="3" width="14.25" style="15" customWidth="1"/>
    <col min="4" max="4" width="14" style="15" customWidth="1"/>
    <col min="5" max="5" width="5.125" style="15" customWidth="1"/>
    <col min="6" max="6" width="9" style="15" hidden="1" customWidth="1" outlineLevel="1"/>
    <col min="7" max="7" width="9" style="307" hidden="1" customWidth="1" outlineLevel="1"/>
    <col min="8" max="8" width="12.75" style="307" hidden="1" customWidth="1" outlineLevel="1"/>
    <col min="9" max="9" width="9.125" style="307" customWidth="1" collapsed="1"/>
    <col min="10" max="10" width="6.75" style="307" customWidth="1"/>
    <col min="11" max="11" width="11.25" style="307" customWidth="1"/>
    <col min="12" max="12" width="8.125" style="15" customWidth="1"/>
    <col min="13" max="13" width="8.5" style="307" customWidth="1"/>
    <col min="14" max="14" width="11.125" style="307" customWidth="1"/>
    <col min="15" max="15" width="8.875" style="307" customWidth="1"/>
    <col min="16" max="16" width="8.25" style="307" customWidth="1"/>
    <col min="17" max="17" width="8.125" style="15" customWidth="1"/>
    <col min="18" max="18" width="11.375" style="15" customWidth="1"/>
    <col min="19" max="16384" width="9" style="15"/>
  </cols>
  <sheetData>
    <row r="1" s="86" customFormat="1" ht="10.5" spans="1:17">
      <c r="A1" s="91" t="s">
        <v>324</v>
      </c>
      <c r="B1" s="91" t="s">
        <v>314</v>
      </c>
      <c r="C1" s="91"/>
      <c r="D1" s="88"/>
      <c r="E1" s="88"/>
      <c r="F1" s="88"/>
      <c r="G1" s="88"/>
      <c r="H1" s="88"/>
      <c r="I1" s="88"/>
      <c r="J1" s="88"/>
      <c r="K1" s="88"/>
      <c r="L1" s="88"/>
      <c r="M1" s="88"/>
      <c r="N1" s="88"/>
      <c r="O1" s="88"/>
      <c r="P1" s="88"/>
      <c r="Q1" s="88"/>
    </row>
    <row r="2" s="12" customFormat="1" ht="30" customHeight="1" spans="1:17">
      <c r="A2" s="19" t="s">
        <v>524</v>
      </c>
      <c r="B2" s="46"/>
      <c r="C2" s="46"/>
      <c r="D2" s="46"/>
      <c r="E2" s="46"/>
      <c r="F2" s="46"/>
      <c r="G2" s="46"/>
      <c r="H2" s="46"/>
      <c r="I2" s="46"/>
      <c r="J2" s="46"/>
      <c r="K2" s="46"/>
      <c r="L2" s="46"/>
      <c r="M2" s="46"/>
      <c r="N2" s="46"/>
      <c r="O2" s="46"/>
      <c r="P2" s="46"/>
      <c r="Q2" s="46"/>
    </row>
    <row r="3" ht="15" customHeight="1" spans="1:17">
      <c r="A3" s="20" t="str">
        <f>CONCATENATE(封面!D9,封面!F9,封面!G9,封面!H9,封面!I9,封面!J9,封面!K9)</f>
        <v>评估基准日：2025年1月31日</v>
      </c>
      <c r="B3" s="20"/>
      <c r="C3" s="20"/>
      <c r="D3" s="20"/>
      <c r="E3" s="20"/>
      <c r="F3" s="20"/>
      <c r="G3" s="20"/>
      <c r="H3" s="20"/>
      <c r="I3" s="20"/>
      <c r="J3" s="20"/>
      <c r="K3" s="38"/>
      <c r="L3" s="38"/>
      <c r="M3" s="38"/>
      <c r="N3" s="38"/>
      <c r="O3" s="38"/>
      <c r="P3" s="38"/>
      <c r="Q3" s="38"/>
    </row>
    <row r="4" ht="15" customHeight="1" spans="1:19">
      <c r="A4" s="20"/>
      <c r="B4" s="20"/>
      <c r="C4" s="20"/>
      <c r="D4" s="20"/>
      <c r="E4" s="20"/>
      <c r="F4" s="20"/>
      <c r="G4" s="20"/>
      <c r="H4" s="20"/>
      <c r="I4" s="20"/>
      <c r="J4" s="20"/>
      <c r="K4" s="39"/>
      <c r="L4" s="38"/>
      <c r="M4" s="38"/>
      <c r="N4" s="38"/>
      <c r="O4" s="38"/>
      <c r="P4" s="38"/>
      <c r="Q4" s="39" t="s">
        <v>525</v>
      </c>
      <c r="R4" s="53" t="s">
        <v>342</v>
      </c>
      <c r="S4" s="54"/>
    </row>
    <row r="5" ht="15" customHeight="1" spans="1:19">
      <c r="A5" s="21" t="str">
        <f>封面!D7&amp;封面!F7</f>
        <v>产权持有单位：北京巴布科克·威尔科克斯有限公司</v>
      </c>
      <c r="Q5" s="39" t="s">
        <v>327</v>
      </c>
      <c r="R5" s="55"/>
      <c r="S5" s="55"/>
    </row>
    <row r="6" s="13" customFormat="1" ht="15" customHeight="1" spans="1:19">
      <c r="A6" s="22" t="s">
        <v>328</v>
      </c>
      <c r="B6" s="22" t="s">
        <v>526</v>
      </c>
      <c r="C6" s="59" t="s">
        <v>482</v>
      </c>
      <c r="D6" s="22" t="s">
        <v>527</v>
      </c>
      <c r="E6" s="108" t="s">
        <v>483</v>
      </c>
      <c r="F6" s="22" t="s">
        <v>333</v>
      </c>
      <c r="G6" s="22"/>
      <c r="H6" s="23"/>
      <c r="I6" s="62" t="s">
        <v>334</v>
      </c>
      <c r="J6" s="62"/>
      <c r="K6" s="64"/>
      <c r="L6" s="330" t="s">
        <v>335</v>
      </c>
      <c r="M6" s="330"/>
      <c r="N6" s="330"/>
      <c r="O6" s="59" t="s">
        <v>336</v>
      </c>
      <c r="P6" s="330" t="s">
        <v>337</v>
      </c>
      <c r="Q6" s="22" t="s">
        <v>338</v>
      </c>
      <c r="R6" s="60" t="s">
        <v>345</v>
      </c>
      <c r="S6" s="60" t="s">
        <v>401</v>
      </c>
    </row>
    <row r="7" s="13" customFormat="1" ht="15" customHeight="1" spans="1:19">
      <c r="A7" s="22"/>
      <c r="B7" s="22"/>
      <c r="C7" s="61"/>
      <c r="D7" s="22"/>
      <c r="E7" s="110"/>
      <c r="F7" s="22" t="s">
        <v>484</v>
      </c>
      <c r="G7" s="330" t="s">
        <v>485</v>
      </c>
      <c r="H7" s="340" t="s">
        <v>486</v>
      </c>
      <c r="I7" s="33" t="s">
        <v>484</v>
      </c>
      <c r="J7" s="22" t="s">
        <v>485</v>
      </c>
      <c r="K7" s="22" t="s">
        <v>486</v>
      </c>
      <c r="L7" s="330" t="s">
        <v>487</v>
      </c>
      <c r="M7" s="330" t="s">
        <v>488</v>
      </c>
      <c r="N7" s="330" t="s">
        <v>486</v>
      </c>
      <c r="O7" s="61"/>
      <c r="P7" s="330"/>
      <c r="Q7" s="22"/>
      <c r="R7" s="60"/>
      <c r="S7" s="60"/>
    </row>
    <row r="8" ht="15" customHeight="1" spans="1:19">
      <c r="A8" s="25"/>
      <c r="B8" s="104"/>
      <c r="C8" s="104"/>
      <c r="D8" s="26"/>
      <c r="E8" s="341"/>
      <c r="F8" s="338"/>
      <c r="G8" s="29" t="str">
        <f t="shared" ref="G8:G29" si="0">IF(F8=0,"",H8/F8)</f>
        <v/>
      </c>
      <c r="H8" s="28"/>
      <c r="I8" s="343"/>
      <c r="J8" s="29"/>
      <c r="K8" s="299"/>
      <c r="L8" s="338"/>
      <c r="M8" s="29"/>
      <c r="N8" s="29"/>
      <c r="O8" s="70" t="str">
        <f>IF(OR(AND(K8=0,N8=0),N8=0),"",N8-K8)</f>
        <v/>
      </c>
      <c r="P8" s="70" t="str">
        <f>IF(ISERROR(O8/K8),"",O8/ABS(K8)*100)</f>
        <v/>
      </c>
      <c r="Q8" s="41"/>
      <c r="R8" s="41"/>
      <c r="S8" s="41"/>
    </row>
    <row r="9" ht="15" customHeight="1" spans="1:19">
      <c r="A9" s="25"/>
      <c r="B9" s="26"/>
      <c r="C9" s="26"/>
      <c r="D9" s="26"/>
      <c r="E9" s="41"/>
      <c r="F9" s="338"/>
      <c r="G9" s="29" t="str">
        <f t="shared" si="0"/>
        <v/>
      </c>
      <c r="H9" s="28"/>
      <c r="I9" s="343"/>
      <c r="J9" s="29" t="str">
        <f t="shared" ref="J9:J28" si="1">IF(I9=0,"",K9/I9)</f>
        <v/>
      </c>
      <c r="K9" s="342"/>
      <c r="L9" s="338"/>
      <c r="M9" s="29"/>
      <c r="N9" s="29"/>
      <c r="O9" s="29" t="str">
        <f t="shared" ref="O9:O31" si="2">IF(OR(AND(K9=0,N9=0),N9=0),"",N9-K9)</f>
        <v/>
      </c>
      <c r="P9" s="29" t="str">
        <f t="shared" ref="P9:P31" si="3">IF(ISERROR(O9/K9),"",O9/ABS(K9)*100)</f>
        <v/>
      </c>
      <c r="Q9" s="41"/>
      <c r="R9" s="41"/>
      <c r="S9" s="41"/>
    </row>
    <row r="10" ht="15" customHeight="1" spans="1:19">
      <c r="A10" s="25"/>
      <c r="B10" s="26"/>
      <c r="C10" s="26"/>
      <c r="D10" s="26"/>
      <c r="E10" s="41"/>
      <c r="F10" s="338"/>
      <c r="G10" s="29" t="str">
        <f t="shared" si="0"/>
        <v/>
      </c>
      <c r="H10" s="28"/>
      <c r="I10" s="343"/>
      <c r="J10" s="29" t="str">
        <f t="shared" si="1"/>
        <v/>
      </c>
      <c r="K10" s="342"/>
      <c r="L10" s="338"/>
      <c r="M10" s="29"/>
      <c r="N10" s="29"/>
      <c r="O10" s="29" t="str">
        <f t="shared" si="2"/>
        <v/>
      </c>
      <c r="P10" s="29" t="str">
        <f t="shared" si="3"/>
        <v/>
      </c>
      <c r="Q10" s="41"/>
      <c r="R10" s="41"/>
      <c r="S10" s="41"/>
    </row>
    <row r="11" ht="15" customHeight="1" spans="1:19">
      <c r="A11" s="25"/>
      <c r="B11" s="26"/>
      <c r="C11" s="26"/>
      <c r="D11" s="26"/>
      <c r="E11" s="41"/>
      <c r="F11" s="338"/>
      <c r="G11" s="29" t="str">
        <f t="shared" si="0"/>
        <v/>
      </c>
      <c r="H11" s="28"/>
      <c r="I11" s="343"/>
      <c r="J11" s="29" t="str">
        <f t="shared" si="1"/>
        <v/>
      </c>
      <c r="K11" s="342"/>
      <c r="L11" s="338"/>
      <c r="M11" s="29"/>
      <c r="N11" s="29"/>
      <c r="O11" s="29" t="str">
        <f t="shared" si="2"/>
        <v/>
      </c>
      <c r="P11" s="29" t="str">
        <f t="shared" si="3"/>
        <v/>
      </c>
      <c r="Q11" s="41"/>
      <c r="R11" s="41"/>
      <c r="S11" s="41"/>
    </row>
    <row r="12" ht="15" customHeight="1" spans="1:19">
      <c r="A12" s="25"/>
      <c r="B12" s="26"/>
      <c r="C12" s="26"/>
      <c r="D12" s="26"/>
      <c r="E12" s="41"/>
      <c r="F12" s="338"/>
      <c r="G12" s="29" t="str">
        <f t="shared" si="0"/>
        <v/>
      </c>
      <c r="H12" s="28"/>
      <c r="I12" s="343"/>
      <c r="J12" s="29" t="str">
        <f t="shared" si="1"/>
        <v/>
      </c>
      <c r="K12" s="342"/>
      <c r="L12" s="338"/>
      <c r="M12" s="29"/>
      <c r="N12" s="29"/>
      <c r="O12" s="29" t="str">
        <f t="shared" si="2"/>
        <v/>
      </c>
      <c r="P12" s="29" t="str">
        <f t="shared" si="3"/>
        <v/>
      </c>
      <c r="Q12" s="41"/>
      <c r="R12" s="41"/>
      <c r="S12" s="41"/>
    </row>
    <row r="13" ht="15" customHeight="1" spans="1:19">
      <c r="A13" s="25"/>
      <c r="B13" s="26"/>
      <c r="C13" s="26"/>
      <c r="D13" s="26"/>
      <c r="E13" s="41"/>
      <c r="F13" s="338"/>
      <c r="G13" s="29" t="str">
        <f t="shared" si="0"/>
        <v/>
      </c>
      <c r="H13" s="28"/>
      <c r="I13" s="343"/>
      <c r="J13" s="29" t="str">
        <f t="shared" si="1"/>
        <v/>
      </c>
      <c r="K13" s="342"/>
      <c r="L13" s="338"/>
      <c r="M13" s="29"/>
      <c r="N13" s="29"/>
      <c r="O13" s="29" t="str">
        <f t="shared" si="2"/>
        <v/>
      </c>
      <c r="P13" s="29" t="str">
        <f t="shared" si="3"/>
        <v/>
      </c>
      <c r="Q13" s="41"/>
      <c r="R13" s="41"/>
      <c r="S13" s="41"/>
    </row>
    <row r="14" ht="15" customHeight="1" spans="1:19">
      <c r="A14" s="25"/>
      <c r="B14" s="26"/>
      <c r="C14" s="26"/>
      <c r="D14" s="26"/>
      <c r="E14" s="41"/>
      <c r="F14" s="338"/>
      <c r="G14" s="29" t="str">
        <f t="shared" si="0"/>
        <v/>
      </c>
      <c r="H14" s="28"/>
      <c r="I14" s="343"/>
      <c r="J14" s="29" t="str">
        <f t="shared" si="1"/>
        <v/>
      </c>
      <c r="K14" s="342"/>
      <c r="L14" s="338"/>
      <c r="M14" s="29"/>
      <c r="N14" s="29"/>
      <c r="O14" s="29" t="str">
        <f t="shared" si="2"/>
        <v/>
      </c>
      <c r="P14" s="29" t="str">
        <f t="shared" si="3"/>
        <v/>
      </c>
      <c r="Q14" s="41"/>
      <c r="R14" s="41"/>
      <c r="S14" s="41"/>
    </row>
    <row r="15" ht="15" customHeight="1" spans="1:19">
      <c r="A15" s="25"/>
      <c r="B15" s="26"/>
      <c r="C15" s="26"/>
      <c r="D15" s="26"/>
      <c r="E15" s="41"/>
      <c r="F15" s="338"/>
      <c r="G15" s="29" t="str">
        <f t="shared" si="0"/>
        <v/>
      </c>
      <c r="H15" s="28"/>
      <c r="I15" s="343"/>
      <c r="J15" s="29" t="str">
        <f t="shared" si="1"/>
        <v/>
      </c>
      <c r="K15" s="342"/>
      <c r="L15" s="338"/>
      <c r="M15" s="29"/>
      <c r="N15" s="29"/>
      <c r="O15" s="29" t="str">
        <f t="shared" si="2"/>
        <v/>
      </c>
      <c r="P15" s="29" t="str">
        <f t="shared" si="3"/>
        <v/>
      </c>
      <c r="Q15" s="41"/>
      <c r="R15" s="41"/>
      <c r="S15" s="41"/>
    </row>
    <row r="16" ht="15" customHeight="1" spans="1:19">
      <c r="A16" s="25"/>
      <c r="B16" s="26"/>
      <c r="C16" s="26"/>
      <c r="D16" s="26"/>
      <c r="E16" s="41"/>
      <c r="F16" s="338"/>
      <c r="G16" s="29" t="str">
        <f t="shared" si="0"/>
        <v/>
      </c>
      <c r="H16" s="28"/>
      <c r="I16" s="343"/>
      <c r="J16" s="29" t="str">
        <f t="shared" si="1"/>
        <v/>
      </c>
      <c r="K16" s="342"/>
      <c r="L16" s="338"/>
      <c r="M16" s="29"/>
      <c r="N16" s="29"/>
      <c r="O16" s="29" t="str">
        <f t="shared" si="2"/>
        <v/>
      </c>
      <c r="P16" s="29" t="str">
        <f t="shared" si="3"/>
        <v/>
      </c>
      <c r="Q16" s="41"/>
      <c r="R16" s="41"/>
      <c r="S16" s="41"/>
    </row>
    <row r="17" ht="15" customHeight="1" spans="1:19">
      <c r="A17" s="25"/>
      <c r="B17" s="26"/>
      <c r="C17" s="26"/>
      <c r="D17" s="26"/>
      <c r="E17" s="41"/>
      <c r="F17" s="338"/>
      <c r="G17" s="29" t="str">
        <f t="shared" si="0"/>
        <v/>
      </c>
      <c r="H17" s="28"/>
      <c r="I17" s="343"/>
      <c r="J17" s="29" t="str">
        <f t="shared" si="1"/>
        <v/>
      </c>
      <c r="K17" s="342"/>
      <c r="L17" s="338"/>
      <c r="M17" s="29"/>
      <c r="N17" s="29"/>
      <c r="O17" s="29" t="str">
        <f t="shared" si="2"/>
        <v/>
      </c>
      <c r="P17" s="29" t="str">
        <f t="shared" si="3"/>
        <v/>
      </c>
      <c r="Q17" s="41"/>
      <c r="R17" s="41"/>
      <c r="S17" s="41"/>
    </row>
    <row r="18" ht="15" customHeight="1" spans="1:19">
      <c r="A18" s="25"/>
      <c r="B18" s="26"/>
      <c r="C18" s="26"/>
      <c r="D18" s="26"/>
      <c r="E18" s="41"/>
      <c r="F18" s="338"/>
      <c r="G18" s="29" t="str">
        <f t="shared" si="0"/>
        <v/>
      </c>
      <c r="H18" s="28"/>
      <c r="I18" s="343"/>
      <c r="J18" s="29" t="str">
        <f t="shared" si="1"/>
        <v/>
      </c>
      <c r="K18" s="342"/>
      <c r="L18" s="338"/>
      <c r="M18" s="29"/>
      <c r="N18" s="29"/>
      <c r="O18" s="29" t="str">
        <f t="shared" si="2"/>
        <v/>
      </c>
      <c r="P18" s="29" t="str">
        <f t="shared" si="3"/>
        <v/>
      </c>
      <c r="Q18" s="41"/>
      <c r="R18" s="41"/>
      <c r="S18" s="41"/>
    </row>
    <row r="19" ht="15" customHeight="1" spans="1:19">
      <c r="A19" s="25"/>
      <c r="B19" s="26"/>
      <c r="C19" s="26"/>
      <c r="D19" s="26"/>
      <c r="E19" s="41"/>
      <c r="F19" s="338"/>
      <c r="G19" s="29" t="str">
        <f t="shared" si="0"/>
        <v/>
      </c>
      <c r="H19" s="28"/>
      <c r="I19" s="343"/>
      <c r="J19" s="29" t="str">
        <f t="shared" si="1"/>
        <v/>
      </c>
      <c r="K19" s="342"/>
      <c r="L19" s="338"/>
      <c r="M19" s="29"/>
      <c r="N19" s="29"/>
      <c r="O19" s="29" t="str">
        <f t="shared" si="2"/>
        <v/>
      </c>
      <c r="P19" s="29" t="str">
        <f t="shared" si="3"/>
        <v/>
      </c>
      <c r="Q19" s="41"/>
      <c r="R19" s="41"/>
      <c r="S19" s="41"/>
    </row>
    <row r="20" ht="15" customHeight="1" spans="1:19">
      <c r="A20" s="25"/>
      <c r="B20" s="26"/>
      <c r="C20" s="26"/>
      <c r="D20" s="26"/>
      <c r="E20" s="41"/>
      <c r="F20" s="338"/>
      <c r="G20" s="29" t="str">
        <f t="shared" si="0"/>
        <v/>
      </c>
      <c r="H20" s="28"/>
      <c r="I20" s="343"/>
      <c r="J20" s="29" t="str">
        <f t="shared" si="1"/>
        <v/>
      </c>
      <c r="K20" s="342"/>
      <c r="L20" s="338"/>
      <c r="M20" s="29"/>
      <c r="N20" s="29"/>
      <c r="O20" s="29" t="str">
        <f t="shared" si="2"/>
        <v/>
      </c>
      <c r="P20" s="29" t="str">
        <f t="shared" si="3"/>
        <v/>
      </c>
      <c r="Q20" s="41"/>
      <c r="R20" s="41"/>
      <c r="S20" s="41"/>
    </row>
    <row r="21" ht="15" customHeight="1" spans="1:19">
      <c r="A21" s="25"/>
      <c r="B21" s="26"/>
      <c r="C21" s="26"/>
      <c r="D21" s="26"/>
      <c r="E21" s="41"/>
      <c r="F21" s="338"/>
      <c r="G21" s="29" t="str">
        <f t="shared" si="0"/>
        <v/>
      </c>
      <c r="H21" s="28"/>
      <c r="I21" s="343"/>
      <c r="J21" s="29" t="str">
        <f t="shared" si="1"/>
        <v/>
      </c>
      <c r="K21" s="342"/>
      <c r="L21" s="338"/>
      <c r="M21" s="29"/>
      <c r="N21" s="29"/>
      <c r="O21" s="29" t="str">
        <f t="shared" si="2"/>
        <v/>
      </c>
      <c r="P21" s="29" t="str">
        <f t="shared" si="3"/>
        <v/>
      </c>
      <c r="Q21" s="41"/>
      <c r="R21" s="41"/>
      <c r="S21" s="41"/>
    </row>
    <row r="22" ht="15" customHeight="1" spans="1:19">
      <c r="A22" s="25"/>
      <c r="B22" s="26"/>
      <c r="C22" s="26"/>
      <c r="D22" s="26"/>
      <c r="E22" s="41"/>
      <c r="F22" s="338"/>
      <c r="G22" s="29" t="str">
        <f t="shared" si="0"/>
        <v/>
      </c>
      <c r="H22" s="28"/>
      <c r="I22" s="343"/>
      <c r="J22" s="29" t="str">
        <f t="shared" si="1"/>
        <v/>
      </c>
      <c r="K22" s="342"/>
      <c r="L22" s="338"/>
      <c r="M22" s="29"/>
      <c r="N22" s="29"/>
      <c r="O22" s="29" t="str">
        <f t="shared" si="2"/>
        <v/>
      </c>
      <c r="P22" s="29" t="str">
        <f t="shared" si="3"/>
        <v/>
      </c>
      <c r="Q22" s="41"/>
      <c r="R22" s="41"/>
      <c r="S22" s="41"/>
    </row>
    <row r="23" ht="15" customHeight="1" spans="1:19">
      <c r="A23" s="25"/>
      <c r="B23" s="26"/>
      <c r="C23" s="26"/>
      <c r="D23" s="26"/>
      <c r="E23" s="41"/>
      <c r="F23" s="338"/>
      <c r="G23" s="29" t="str">
        <f t="shared" si="0"/>
        <v/>
      </c>
      <c r="H23" s="28"/>
      <c r="I23" s="343"/>
      <c r="J23" s="29" t="str">
        <f t="shared" si="1"/>
        <v/>
      </c>
      <c r="K23" s="342"/>
      <c r="L23" s="338"/>
      <c r="M23" s="29"/>
      <c r="N23" s="29"/>
      <c r="O23" s="29" t="str">
        <f t="shared" si="2"/>
        <v/>
      </c>
      <c r="P23" s="29" t="str">
        <f t="shared" si="3"/>
        <v/>
      </c>
      <c r="Q23" s="41"/>
      <c r="R23" s="41"/>
      <c r="S23" s="41"/>
    </row>
    <row r="24" ht="15" customHeight="1" spans="1:19">
      <c r="A24" s="25"/>
      <c r="B24" s="26"/>
      <c r="C24" s="26"/>
      <c r="D24" s="26"/>
      <c r="E24" s="41"/>
      <c r="F24" s="338"/>
      <c r="G24" s="29" t="str">
        <f t="shared" si="0"/>
        <v/>
      </c>
      <c r="H24" s="28"/>
      <c r="I24" s="343"/>
      <c r="J24" s="29" t="str">
        <f t="shared" si="1"/>
        <v/>
      </c>
      <c r="K24" s="342"/>
      <c r="L24" s="338"/>
      <c r="M24" s="29"/>
      <c r="N24" s="29"/>
      <c r="O24" s="29" t="str">
        <f t="shared" si="2"/>
        <v/>
      </c>
      <c r="P24" s="29" t="str">
        <f t="shared" si="3"/>
        <v/>
      </c>
      <c r="Q24" s="41"/>
      <c r="R24" s="41"/>
      <c r="S24" s="41"/>
    </row>
    <row r="25" ht="15" customHeight="1" spans="1:19">
      <c r="A25" s="25"/>
      <c r="B25" s="26"/>
      <c r="C25" s="26"/>
      <c r="D25" s="26"/>
      <c r="E25" s="41"/>
      <c r="F25" s="338"/>
      <c r="G25" s="29" t="str">
        <f t="shared" si="0"/>
        <v/>
      </c>
      <c r="H25" s="28"/>
      <c r="I25" s="343"/>
      <c r="J25" s="29" t="str">
        <f t="shared" si="1"/>
        <v/>
      </c>
      <c r="K25" s="342"/>
      <c r="L25" s="338"/>
      <c r="M25" s="29"/>
      <c r="N25" s="29"/>
      <c r="O25" s="29" t="str">
        <f t="shared" si="2"/>
        <v/>
      </c>
      <c r="P25" s="29" t="str">
        <f t="shared" si="3"/>
        <v/>
      </c>
      <c r="Q25" s="41"/>
      <c r="R25" s="41"/>
      <c r="S25" s="41"/>
    </row>
    <row r="26" ht="15" customHeight="1" spans="1:19">
      <c r="A26" s="25"/>
      <c r="B26" s="26"/>
      <c r="C26" s="26"/>
      <c r="D26" s="26"/>
      <c r="E26" s="41"/>
      <c r="F26" s="338"/>
      <c r="G26" s="29" t="str">
        <f t="shared" si="0"/>
        <v/>
      </c>
      <c r="H26" s="28"/>
      <c r="I26" s="343"/>
      <c r="J26" s="29" t="str">
        <f t="shared" si="1"/>
        <v/>
      </c>
      <c r="K26" s="342"/>
      <c r="L26" s="338"/>
      <c r="M26" s="29"/>
      <c r="N26" s="29"/>
      <c r="O26" s="29" t="str">
        <f t="shared" si="2"/>
        <v/>
      </c>
      <c r="P26" s="29" t="str">
        <f t="shared" si="3"/>
        <v/>
      </c>
      <c r="Q26" s="41"/>
      <c r="R26" s="41"/>
      <c r="S26" s="41"/>
    </row>
    <row r="27" ht="15" customHeight="1" spans="1:19">
      <c r="A27" s="25"/>
      <c r="B27" s="26"/>
      <c r="C27" s="26"/>
      <c r="D27" s="26"/>
      <c r="E27" s="41"/>
      <c r="F27" s="338"/>
      <c r="G27" s="29" t="str">
        <f t="shared" si="0"/>
        <v/>
      </c>
      <c r="H27" s="28"/>
      <c r="I27" s="343"/>
      <c r="J27" s="29" t="str">
        <f t="shared" si="1"/>
        <v/>
      </c>
      <c r="K27" s="342"/>
      <c r="L27" s="338"/>
      <c r="M27" s="29"/>
      <c r="N27" s="29"/>
      <c r="O27" s="29" t="str">
        <f t="shared" si="2"/>
        <v/>
      </c>
      <c r="P27" s="29" t="str">
        <f t="shared" si="3"/>
        <v/>
      </c>
      <c r="Q27" s="41"/>
      <c r="R27" s="41"/>
      <c r="S27" s="41"/>
    </row>
    <row r="28" ht="15" customHeight="1" spans="1:19">
      <c r="A28" s="25"/>
      <c r="B28" s="26"/>
      <c r="C28" s="26"/>
      <c r="D28" s="26"/>
      <c r="E28" s="41"/>
      <c r="F28" s="338"/>
      <c r="G28" s="29" t="str">
        <f t="shared" si="0"/>
        <v/>
      </c>
      <c r="H28" s="28"/>
      <c r="I28" s="343"/>
      <c r="J28" s="29" t="str">
        <f t="shared" si="1"/>
        <v/>
      </c>
      <c r="K28" s="342"/>
      <c r="L28" s="338"/>
      <c r="M28" s="29"/>
      <c r="N28" s="29"/>
      <c r="O28" s="29" t="str">
        <f t="shared" si="2"/>
        <v/>
      </c>
      <c r="P28" s="29" t="str">
        <f t="shared" si="3"/>
        <v/>
      </c>
      <c r="Q28" s="41"/>
      <c r="R28" s="41"/>
      <c r="S28" s="41"/>
    </row>
    <row r="29" ht="15" customHeight="1" spans="1:19">
      <c r="A29" s="94" t="s">
        <v>402</v>
      </c>
      <c r="B29" s="95"/>
      <c r="C29" s="100"/>
      <c r="D29" s="22"/>
      <c r="E29" s="42"/>
      <c r="F29" s="58"/>
      <c r="G29" s="37" t="str">
        <f t="shared" si="0"/>
        <v/>
      </c>
      <c r="H29" s="35">
        <f>SUM(H8:H28)</f>
        <v>0</v>
      </c>
      <c r="I29" s="343"/>
      <c r="J29" s="37"/>
      <c r="K29" s="37">
        <f>SUM(K8:K28)</f>
        <v>0</v>
      </c>
      <c r="L29" s="344"/>
      <c r="M29" s="37"/>
      <c r="N29" s="37">
        <f>SUM(N8:N28)</f>
        <v>0</v>
      </c>
      <c r="O29" s="37" t="str">
        <f t="shared" si="2"/>
        <v/>
      </c>
      <c r="P29" s="37" t="str">
        <f t="shared" si="3"/>
        <v/>
      </c>
      <c r="Q29" s="41"/>
      <c r="R29" s="41"/>
      <c r="S29" s="41"/>
    </row>
    <row r="30" ht="15" customHeight="1" spans="1:19">
      <c r="A30" s="104" t="s">
        <v>460</v>
      </c>
      <c r="B30" s="104"/>
      <c r="C30" s="26"/>
      <c r="D30" s="25"/>
      <c r="E30" s="41"/>
      <c r="F30" s="78"/>
      <c r="G30" s="342"/>
      <c r="H30" s="28"/>
      <c r="I30" s="343"/>
      <c r="J30" s="342"/>
      <c r="K30" s="342"/>
      <c r="L30" s="78"/>
      <c r="M30" s="29"/>
      <c r="N30" s="29"/>
      <c r="O30" s="29" t="str">
        <f t="shared" si="2"/>
        <v/>
      </c>
      <c r="P30" s="29" t="str">
        <f t="shared" si="3"/>
        <v/>
      </c>
      <c r="Q30" s="41"/>
      <c r="R30" s="41"/>
      <c r="S30" s="41"/>
    </row>
    <row r="31" s="14" customFormat="1" ht="15" customHeight="1" spans="1:19">
      <c r="A31" s="94" t="s">
        <v>405</v>
      </c>
      <c r="B31" s="95"/>
      <c r="C31" s="33"/>
      <c r="D31" s="22"/>
      <c r="E31" s="42"/>
      <c r="F31" s="58"/>
      <c r="G31" s="37"/>
      <c r="H31" s="35">
        <f>H29-H30</f>
        <v>0</v>
      </c>
      <c r="I31" s="343"/>
      <c r="J31" s="37"/>
      <c r="K31" s="37">
        <f>K29-K30</f>
        <v>0</v>
      </c>
      <c r="L31" s="58"/>
      <c r="M31" s="37"/>
      <c r="N31" s="37">
        <f>N29-N30</f>
        <v>0</v>
      </c>
      <c r="O31" s="37" t="str">
        <f t="shared" si="2"/>
        <v/>
      </c>
      <c r="P31" s="37" t="str">
        <f t="shared" si="3"/>
        <v/>
      </c>
      <c r="Q31" s="42"/>
      <c r="R31" s="42"/>
      <c r="S31" s="42"/>
    </row>
  </sheetData>
  <mergeCells count="19">
    <mergeCell ref="A2:Q2"/>
    <mergeCell ref="A3:Q3"/>
    <mergeCell ref="F6:H6"/>
    <mergeCell ref="I6:K6"/>
    <mergeCell ref="L6:N6"/>
    <mergeCell ref="A29:B29"/>
    <mergeCell ref="A30:B30"/>
    <mergeCell ref="A31:B31"/>
    <mergeCell ref="A6:A7"/>
    <mergeCell ref="B6:B7"/>
    <mergeCell ref="C6:C7"/>
    <mergeCell ref="D6:D7"/>
    <mergeCell ref="E6:E7"/>
    <mergeCell ref="O6:O7"/>
    <mergeCell ref="P6:P7"/>
    <mergeCell ref="Q6:Q7"/>
    <mergeCell ref="R6:R7"/>
    <mergeCell ref="S6:S7"/>
    <mergeCell ref="R4:S5"/>
  </mergeCells>
  <hyperlinks>
    <hyperlink ref="A1" location="索引目录!E24" display="返回索引页"/>
    <hyperlink ref="B1" location="存货汇总!B2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R31"/>
  <sheetViews>
    <sheetView view="pageBreakPreview" zoomScale="80" zoomScaleNormal="90" workbookViewId="0">
      <pane ySplit="7" topLeftCell="A8" activePane="bottomLeft" state="frozen"/>
      <selection/>
      <selection pane="bottomLeft" activeCell="R16" sqref="R16"/>
    </sheetView>
  </sheetViews>
  <sheetFormatPr defaultColWidth="9" defaultRowHeight="15.75" customHeight="1"/>
  <cols>
    <col min="1" max="1" width="6.125" style="15" customWidth="1"/>
    <col min="2" max="2" width="13.375" style="15" customWidth="1"/>
    <col min="3" max="3" width="8.25" style="15" customWidth="1"/>
    <col min="4" max="4" width="8" style="15" customWidth="1"/>
    <col min="5" max="5" width="6.5" style="15" customWidth="1"/>
    <col min="6" max="6" width="5" style="15" customWidth="1"/>
    <col min="7" max="7" width="10.25" style="15" hidden="1" customWidth="1" outlineLevel="1"/>
    <col min="8" max="8" width="13.25" style="15" hidden="1" customWidth="1" outlineLevel="1"/>
    <col min="9" max="9" width="8.75" style="15" customWidth="1" collapsed="1"/>
    <col min="10" max="10" width="11.125" style="15" customWidth="1"/>
    <col min="11" max="11" width="9.25" style="15" customWidth="1"/>
    <col min="12" max="12" width="9.125" style="15" customWidth="1"/>
    <col min="13" max="13" width="8.25" style="15" customWidth="1"/>
    <col min="14" max="14" width="11.25" style="15" customWidth="1"/>
    <col min="15" max="15" width="6.625" style="15" customWidth="1"/>
    <col min="16" max="16" width="8.25" style="15" customWidth="1"/>
    <col min="17" max="17" width="8.75" style="15" customWidth="1"/>
    <col min="18" max="18" width="11.375" style="15" customWidth="1"/>
    <col min="19" max="16384" width="9" style="15"/>
  </cols>
  <sheetData>
    <row r="1" s="86" customFormat="1" ht="10.5" spans="1:17">
      <c r="A1" s="87" t="s">
        <v>271</v>
      </c>
      <c r="B1" s="87" t="s">
        <v>272</v>
      </c>
      <c r="C1" s="91"/>
      <c r="D1" s="336"/>
      <c r="E1" s="336"/>
      <c r="F1" s="88"/>
      <c r="G1" s="88"/>
      <c r="H1" s="88"/>
      <c r="I1" s="88"/>
      <c r="J1" s="88"/>
      <c r="K1" s="88"/>
      <c r="L1" s="88"/>
      <c r="M1" s="88"/>
      <c r="N1" s="88"/>
      <c r="O1" s="88"/>
      <c r="P1" s="88"/>
      <c r="Q1" s="88"/>
    </row>
    <row r="2" s="12" customFormat="1" ht="30" customHeight="1" spans="1:17">
      <c r="A2" s="19" t="s">
        <v>528</v>
      </c>
      <c r="B2" s="46"/>
      <c r="C2" s="46"/>
      <c r="D2" s="46"/>
      <c r="E2" s="46"/>
      <c r="F2" s="46"/>
      <c r="G2" s="46"/>
      <c r="H2" s="46"/>
      <c r="I2" s="46"/>
      <c r="J2" s="46"/>
      <c r="K2" s="46"/>
      <c r="L2" s="46"/>
      <c r="M2" s="46"/>
      <c r="N2" s="46"/>
      <c r="O2" s="46"/>
      <c r="P2" s="46"/>
      <c r="Q2" s="46"/>
    </row>
    <row r="3" ht="15" customHeight="1" spans="1:17">
      <c r="A3" s="20" t="str">
        <f>CONCATENATE(封面!D9,封面!F9,封面!G9,封面!H9,封面!I9,封面!J9,封面!K9)</f>
        <v>评估基准日：2025年1月31日</v>
      </c>
      <c r="B3" s="20"/>
      <c r="C3" s="20"/>
      <c r="D3" s="20"/>
      <c r="E3" s="20"/>
      <c r="F3" s="20"/>
      <c r="G3" s="20"/>
      <c r="H3" s="20"/>
      <c r="I3" s="20"/>
      <c r="J3" s="20"/>
      <c r="K3" s="38"/>
      <c r="L3" s="38"/>
      <c r="M3" s="38"/>
      <c r="N3" s="38"/>
      <c r="O3" s="38"/>
      <c r="P3" s="38"/>
      <c r="Q3" s="38"/>
    </row>
    <row r="4" ht="15" customHeight="1" spans="1:17">
      <c r="A4" s="20"/>
      <c r="B4" s="20"/>
      <c r="C4" s="20"/>
      <c r="D4" s="20"/>
      <c r="E4" s="20"/>
      <c r="F4" s="20"/>
      <c r="G4" s="20"/>
      <c r="H4" s="20"/>
      <c r="I4" s="20"/>
      <c r="J4" s="20"/>
      <c r="K4" s="39"/>
      <c r="L4" s="38"/>
      <c r="M4" s="38"/>
      <c r="N4" s="38"/>
      <c r="O4" s="38"/>
      <c r="P4" s="38"/>
      <c r="Q4" s="39" t="s">
        <v>529</v>
      </c>
    </row>
    <row r="5" ht="15" customHeight="1" spans="1:17">
      <c r="A5" s="21" t="str">
        <f>封面!D7&amp;封面!F7</f>
        <v>产权持有单位：北京巴布科克·威尔科克斯有限公司</v>
      </c>
      <c r="Q5" s="39" t="s">
        <v>327</v>
      </c>
    </row>
    <row r="6" s="13" customFormat="1" ht="15" customHeight="1" spans="1:18">
      <c r="A6" s="22" t="s">
        <v>328</v>
      </c>
      <c r="B6" s="22" t="s">
        <v>481</v>
      </c>
      <c r="C6" s="22" t="s">
        <v>482</v>
      </c>
      <c r="D6" s="59" t="s">
        <v>530</v>
      </c>
      <c r="E6" s="108" t="s">
        <v>531</v>
      </c>
      <c r="F6" s="108" t="s">
        <v>483</v>
      </c>
      <c r="G6" s="22" t="s">
        <v>333</v>
      </c>
      <c r="H6" s="23"/>
      <c r="I6" s="62" t="s">
        <v>334</v>
      </c>
      <c r="J6" s="64"/>
      <c r="K6" s="22" t="s">
        <v>487</v>
      </c>
      <c r="L6" s="22" t="s">
        <v>335</v>
      </c>
      <c r="M6" s="22"/>
      <c r="N6" s="22"/>
      <c r="O6" s="59" t="s">
        <v>336</v>
      </c>
      <c r="P6" s="22" t="s">
        <v>337</v>
      </c>
      <c r="Q6" s="22" t="s">
        <v>338</v>
      </c>
      <c r="R6" s="60" t="s">
        <v>345</v>
      </c>
    </row>
    <row r="7" s="13" customFormat="1" ht="15" customHeight="1" spans="1:18">
      <c r="A7" s="22"/>
      <c r="B7" s="22"/>
      <c r="C7" s="22"/>
      <c r="D7" s="61"/>
      <c r="E7" s="110"/>
      <c r="F7" s="110"/>
      <c r="G7" s="22" t="s">
        <v>484</v>
      </c>
      <c r="H7" s="23" t="s">
        <v>486</v>
      </c>
      <c r="I7" s="33" t="s">
        <v>484</v>
      </c>
      <c r="J7" s="22" t="s">
        <v>486</v>
      </c>
      <c r="K7" s="22"/>
      <c r="L7" s="22" t="s">
        <v>532</v>
      </c>
      <c r="M7" s="22" t="s">
        <v>533</v>
      </c>
      <c r="N7" s="22" t="s">
        <v>486</v>
      </c>
      <c r="O7" s="61"/>
      <c r="P7" s="22"/>
      <c r="Q7" s="22"/>
      <c r="R7" s="60"/>
    </row>
    <row r="8" ht="15" customHeight="1" spans="1:18">
      <c r="A8" s="25"/>
      <c r="B8" s="26"/>
      <c r="C8" s="26"/>
      <c r="D8" s="27"/>
      <c r="E8" s="337"/>
      <c r="F8" s="25"/>
      <c r="G8" s="338"/>
      <c r="H8" s="28"/>
      <c r="I8" s="339"/>
      <c r="J8" s="299"/>
      <c r="K8" s="338"/>
      <c r="L8" s="29"/>
      <c r="M8" s="25"/>
      <c r="N8" s="29"/>
      <c r="O8" s="70" t="str">
        <f>IF(OR(AND(K8=0,N8=0),N8=0),"",N8-K8)</f>
        <v/>
      </c>
      <c r="P8" s="70" t="str">
        <f>IF(ISERROR(O8/K8),"",O8/ABS(K8)*100)</f>
        <v/>
      </c>
      <c r="Q8" s="41"/>
      <c r="R8" s="41"/>
    </row>
    <row r="9" ht="15" customHeight="1" spans="1:18">
      <c r="A9" s="25"/>
      <c r="B9" s="26"/>
      <c r="C9" s="26"/>
      <c r="D9" s="27"/>
      <c r="E9" s="337"/>
      <c r="F9" s="25"/>
      <c r="G9" s="338"/>
      <c r="H9" s="28"/>
      <c r="I9" s="339"/>
      <c r="J9" s="29"/>
      <c r="K9" s="338"/>
      <c r="L9" s="29"/>
      <c r="M9" s="25"/>
      <c r="N9" s="29"/>
      <c r="O9" s="29" t="str">
        <f t="shared" ref="O9:O31" si="0">IF(OR(AND(K9=0,N9=0),N9=0),"",N9-K9)</f>
        <v/>
      </c>
      <c r="P9" s="29" t="str">
        <f t="shared" ref="P9:P31" si="1">IF(ISERROR(O9/K9),"",O9/ABS(K9)*100)</f>
        <v/>
      </c>
      <c r="Q9" s="41"/>
      <c r="R9" s="41"/>
    </row>
    <row r="10" ht="15" customHeight="1" spans="1:18">
      <c r="A10" s="25"/>
      <c r="B10" s="26"/>
      <c r="C10" s="26"/>
      <c r="D10" s="27"/>
      <c r="E10" s="337"/>
      <c r="F10" s="25"/>
      <c r="G10" s="338"/>
      <c r="H10" s="28"/>
      <c r="I10" s="339"/>
      <c r="J10" s="29"/>
      <c r="K10" s="338"/>
      <c r="L10" s="29"/>
      <c r="M10" s="25"/>
      <c r="N10" s="29"/>
      <c r="O10" s="29" t="str">
        <f t="shared" si="0"/>
        <v/>
      </c>
      <c r="P10" s="29" t="str">
        <f t="shared" si="1"/>
        <v/>
      </c>
      <c r="Q10" s="41"/>
      <c r="R10" s="41"/>
    </row>
    <row r="11" ht="15" customHeight="1" spans="1:18">
      <c r="A11" s="25"/>
      <c r="B11" s="26"/>
      <c r="C11" s="26"/>
      <c r="D11" s="27"/>
      <c r="E11" s="337"/>
      <c r="F11" s="25"/>
      <c r="G11" s="338"/>
      <c r="H11" s="28"/>
      <c r="I11" s="339"/>
      <c r="J11" s="29"/>
      <c r="K11" s="338"/>
      <c r="L11" s="29"/>
      <c r="M11" s="25"/>
      <c r="N11" s="29"/>
      <c r="O11" s="29" t="str">
        <f t="shared" si="0"/>
        <v/>
      </c>
      <c r="P11" s="29" t="str">
        <f t="shared" si="1"/>
        <v/>
      </c>
      <c r="Q11" s="41"/>
      <c r="R11" s="41"/>
    </row>
    <row r="12" ht="15" customHeight="1" spans="1:18">
      <c r="A12" s="25"/>
      <c r="B12" s="26"/>
      <c r="C12" s="26"/>
      <c r="D12" s="27"/>
      <c r="E12" s="337"/>
      <c r="F12" s="25"/>
      <c r="G12" s="338"/>
      <c r="H12" s="28"/>
      <c r="I12" s="339"/>
      <c r="J12" s="29"/>
      <c r="K12" s="338"/>
      <c r="L12" s="29"/>
      <c r="M12" s="25"/>
      <c r="N12" s="29"/>
      <c r="O12" s="29" t="str">
        <f t="shared" si="0"/>
        <v/>
      </c>
      <c r="P12" s="29" t="str">
        <f t="shared" si="1"/>
        <v/>
      </c>
      <c r="Q12" s="41"/>
      <c r="R12" s="41"/>
    </row>
    <row r="13" ht="15" customHeight="1" spans="1:18">
      <c r="A13" s="25"/>
      <c r="B13" s="26"/>
      <c r="C13" s="26"/>
      <c r="D13" s="27"/>
      <c r="E13" s="337"/>
      <c r="F13" s="25"/>
      <c r="G13" s="338"/>
      <c r="H13" s="28"/>
      <c r="I13" s="339"/>
      <c r="J13" s="29"/>
      <c r="K13" s="338"/>
      <c r="L13" s="29"/>
      <c r="M13" s="25"/>
      <c r="N13" s="29"/>
      <c r="O13" s="29" t="str">
        <f t="shared" si="0"/>
        <v/>
      </c>
      <c r="P13" s="29" t="str">
        <f t="shared" si="1"/>
        <v/>
      </c>
      <c r="Q13" s="41"/>
      <c r="R13" s="41"/>
    </row>
    <row r="14" ht="15" customHeight="1" spans="1:18">
      <c r="A14" s="25"/>
      <c r="B14" s="26"/>
      <c r="C14" s="26"/>
      <c r="D14" s="27"/>
      <c r="E14" s="337"/>
      <c r="F14" s="25"/>
      <c r="G14" s="338"/>
      <c r="H14" s="28"/>
      <c r="I14" s="339"/>
      <c r="J14" s="29"/>
      <c r="K14" s="338"/>
      <c r="L14" s="29"/>
      <c r="M14" s="25"/>
      <c r="N14" s="29"/>
      <c r="O14" s="29" t="str">
        <f t="shared" si="0"/>
        <v/>
      </c>
      <c r="P14" s="29" t="str">
        <f t="shared" si="1"/>
        <v/>
      </c>
      <c r="Q14" s="41"/>
      <c r="R14" s="41"/>
    </row>
    <row r="15" ht="15" customHeight="1" spans="1:18">
      <c r="A15" s="25"/>
      <c r="B15" s="26"/>
      <c r="C15" s="26"/>
      <c r="D15" s="27"/>
      <c r="E15" s="337"/>
      <c r="F15" s="25"/>
      <c r="G15" s="338"/>
      <c r="H15" s="28"/>
      <c r="I15" s="339"/>
      <c r="J15" s="29"/>
      <c r="K15" s="338"/>
      <c r="L15" s="29"/>
      <c r="M15" s="25"/>
      <c r="N15" s="29"/>
      <c r="O15" s="29" t="str">
        <f t="shared" si="0"/>
        <v/>
      </c>
      <c r="P15" s="29" t="str">
        <f t="shared" si="1"/>
        <v/>
      </c>
      <c r="Q15" s="41"/>
      <c r="R15" s="41"/>
    </row>
    <row r="16" ht="15" customHeight="1" spans="1:18">
      <c r="A16" s="25"/>
      <c r="B16" s="26"/>
      <c r="C16" s="26"/>
      <c r="D16" s="27"/>
      <c r="E16" s="337"/>
      <c r="F16" s="25"/>
      <c r="G16" s="338"/>
      <c r="H16" s="28"/>
      <c r="I16" s="339"/>
      <c r="J16" s="29"/>
      <c r="K16" s="338"/>
      <c r="L16" s="29"/>
      <c r="M16" s="25"/>
      <c r="N16" s="29"/>
      <c r="O16" s="29" t="str">
        <f t="shared" si="0"/>
        <v/>
      </c>
      <c r="P16" s="29" t="str">
        <f t="shared" si="1"/>
        <v/>
      </c>
      <c r="Q16" s="41"/>
      <c r="R16" s="41"/>
    </row>
    <row r="17" ht="15" customHeight="1" spans="1:18">
      <c r="A17" s="25"/>
      <c r="B17" s="26"/>
      <c r="C17" s="26"/>
      <c r="D17" s="27"/>
      <c r="E17" s="337"/>
      <c r="F17" s="25"/>
      <c r="G17" s="338"/>
      <c r="H17" s="28"/>
      <c r="I17" s="339"/>
      <c r="J17" s="29"/>
      <c r="K17" s="338"/>
      <c r="L17" s="29"/>
      <c r="M17" s="25"/>
      <c r="N17" s="29"/>
      <c r="O17" s="29" t="str">
        <f t="shared" si="0"/>
        <v/>
      </c>
      <c r="P17" s="29" t="str">
        <f t="shared" si="1"/>
        <v/>
      </c>
      <c r="Q17" s="41"/>
      <c r="R17" s="41"/>
    </row>
    <row r="18" ht="15" customHeight="1" spans="1:18">
      <c r="A18" s="25"/>
      <c r="B18" s="26"/>
      <c r="C18" s="26"/>
      <c r="D18" s="27"/>
      <c r="E18" s="337"/>
      <c r="F18" s="25"/>
      <c r="G18" s="338"/>
      <c r="H18" s="28"/>
      <c r="I18" s="339"/>
      <c r="J18" s="29"/>
      <c r="K18" s="338"/>
      <c r="L18" s="29"/>
      <c r="M18" s="25"/>
      <c r="N18" s="29"/>
      <c r="O18" s="29" t="str">
        <f t="shared" si="0"/>
        <v/>
      </c>
      <c r="P18" s="29" t="str">
        <f t="shared" si="1"/>
        <v/>
      </c>
      <c r="Q18" s="41"/>
      <c r="R18" s="41"/>
    </row>
    <row r="19" ht="15" customHeight="1" spans="1:18">
      <c r="A19" s="25"/>
      <c r="B19" s="26"/>
      <c r="C19" s="26"/>
      <c r="D19" s="27"/>
      <c r="E19" s="337"/>
      <c r="F19" s="25"/>
      <c r="G19" s="338"/>
      <c r="H19" s="28"/>
      <c r="I19" s="339"/>
      <c r="J19" s="29"/>
      <c r="K19" s="338"/>
      <c r="L19" s="29"/>
      <c r="M19" s="25"/>
      <c r="N19" s="29"/>
      <c r="O19" s="29" t="str">
        <f t="shared" si="0"/>
        <v/>
      </c>
      <c r="P19" s="29" t="str">
        <f t="shared" si="1"/>
        <v/>
      </c>
      <c r="Q19" s="41"/>
      <c r="R19" s="41"/>
    </row>
    <row r="20" ht="15" customHeight="1" spans="1:18">
      <c r="A20" s="25"/>
      <c r="B20" s="26"/>
      <c r="C20" s="26"/>
      <c r="D20" s="27"/>
      <c r="E20" s="337"/>
      <c r="F20" s="25"/>
      <c r="G20" s="338"/>
      <c r="H20" s="28"/>
      <c r="I20" s="339"/>
      <c r="J20" s="29"/>
      <c r="K20" s="338"/>
      <c r="L20" s="29"/>
      <c r="M20" s="25"/>
      <c r="N20" s="29"/>
      <c r="O20" s="29" t="str">
        <f t="shared" si="0"/>
        <v/>
      </c>
      <c r="P20" s="29" t="str">
        <f t="shared" si="1"/>
        <v/>
      </c>
      <c r="Q20" s="41"/>
      <c r="R20" s="41"/>
    </row>
    <row r="21" ht="15" customHeight="1" spans="1:18">
      <c r="A21" s="25"/>
      <c r="B21" s="26"/>
      <c r="C21" s="26"/>
      <c r="D21" s="27"/>
      <c r="E21" s="337"/>
      <c r="F21" s="25"/>
      <c r="G21" s="338"/>
      <c r="H21" s="28"/>
      <c r="I21" s="339"/>
      <c r="J21" s="29"/>
      <c r="K21" s="338"/>
      <c r="L21" s="29"/>
      <c r="M21" s="25"/>
      <c r="N21" s="29"/>
      <c r="O21" s="29" t="str">
        <f t="shared" si="0"/>
        <v/>
      </c>
      <c r="P21" s="29" t="str">
        <f t="shared" si="1"/>
        <v/>
      </c>
      <c r="Q21" s="41"/>
      <c r="R21" s="41"/>
    </row>
    <row r="22" ht="15" customHeight="1" spans="1:18">
      <c r="A22" s="25"/>
      <c r="B22" s="26"/>
      <c r="C22" s="26"/>
      <c r="D22" s="27"/>
      <c r="E22" s="337"/>
      <c r="F22" s="25"/>
      <c r="G22" s="338"/>
      <c r="H22" s="28"/>
      <c r="I22" s="339"/>
      <c r="J22" s="29"/>
      <c r="K22" s="338"/>
      <c r="L22" s="29"/>
      <c r="M22" s="25"/>
      <c r="N22" s="29"/>
      <c r="O22" s="29" t="str">
        <f t="shared" si="0"/>
        <v/>
      </c>
      <c r="P22" s="29" t="str">
        <f t="shared" si="1"/>
        <v/>
      </c>
      <c r="Q22" s="41"/>
      <c r="R22" s="41"/>
    </row>
    <row r="23" ht="15" customHeight="1" spans="1:18">
      <c r="A23" s="25"/>
      <c r="B23" s="26"/>
      <c r="C23" s="26"/>
      <c r="D23" s="27"/>
      <c r="E23" s="337"/>
      <c r="F23" s="25"/>
      <c r="G23" s="338"/>
      <c r="H23" s="28"/>
      <c r="I23" s="339"/>
      <c r="J23" s="29"/>
      <c r="K23" s="338"/>
      <c r="L23" s="29"/>
      <c r="M23" s="25"/>
      <c r="N23" s="29"/>
      <c r="O23" s="29" t="str">
        <f t="shared" si="0"/>
        <v/>
      </c>
      <c r="P23" s="29" t="str">
        <f t="shared" si="1"/>
        <v/>
      </c>
      <c r="Q23" s="41"/>
      <c r="R23" s="41"/>
    </row>
    <row r="24" ht="15" customHeight="1" spans="1:18">
      <c r="A24" s="25"/>
      <c r="B24" s="26"/>
      <c r="C24" s="26"/>
      <c r="D24" s="27"/>
      <c r="E24" s="337"/>
      <c r="F24" s="25"/>
      <c r="G24" s="338"/>
      <c r="H24" s="28"/>
      <c r="I24" s="339"/>
      <c r="J24" s="29"/>
      <c r="K24" s="338"/>
      <c r="L24" s="29"/>
      <c r="M24" s="25"/>
      <c r="N24" s="29"/>
      <c r="O24" s="29" t="str">
        <f t="shared" si="0"/>
        <v/>
      </c>
      <c r="P24" s="29" t="str">
        <f t="shared" si="1"/>
        <v/>
      </c>
      <c r="Q24" s="41"/>
      <c r="R24" s="41"/>
    </row>
    <row r="25" ht="15" customHeight="1" spans="1:18">
      <c r="A25" s="25"/>
      <c r="B25" s="26"/>
      <c r="C25" s="26"/>
      <c r="D25" s="27"/>
      <c r="E25" s="337"/>
      <c r="F25" s="25"/>
      <c r="G25" s="338"/>
      <c r="H25" s="28"/>
      <c r="I25" s="339"/>
      <c r="J25" s="29"/>
      <c r="K25" s="338"/>
      <c r="L25" s="29"/>
      <c r="M25" s="25"/>
      <c r="N25" s="29"/>
      <c r="O25" s="29" t="str">
        <f t="shared" si="0"/>
        <v/>
      </c>
      <c r="P25" s="29" t="str">
        <f t="shared" si="1"/>
        <v/>
      </c>
      <c r="Q25" s="41"/>
      <c r="R25" s="41"/>
    </row>
    <row r="26" ht="15" customHeight="1" spans="1:18">
      <c r="A26" s="25"/>
      <c r="B26" s="26"/>
      <c r="C26" s="26"/>
      <c r="D26" s="27"/>
      <c r="E26" s="337"/>
      <c r="F26" s="25"/>
      <c r="G26" s="338"/>
      <c r="H26" s="28"/>
      <c r="I26" s="339"/>
      <c r="J26" s="29"/>
      <c r="K26" s="338"/>
      <c r="L26" s="29"/>
      <c r="M26" s="25"/>
      <c r="N26" s="29"/>
      <c r="O26" s="29" t="str">
        <f t="shared" si="0"/>
        <v/>
      </c>
      <c r="P26" s="29" t="str">
        <f t="shared" si="1"/>
        <v/>
      </c>
      <c r="Q26" s="41"/>
      <c r="R26" s="41"/>
    </row>
    <row r="27" ht="15" customHeight="1" spans="1:18">
      <c r="A27" s="25"/>
      <c r="B27" s="26"/>
      <c r="C27" s="26"/>
      <c r="D27" s="27"/>
      <c r="E27" s="337"/>
      <c r="F27" s="25"/>
      <c r="G27" s="338"/>
      <c r="H27" s="28"/>
      <c r="I27" s="339"/>
      <c r="J27" s="29"/>
      <c r="K27" s="338"/>
      <c r="L27" s="29"/>
      <c r="M27" s="25"/>
      <c r="N27" s="29"/>
      <c r="O27" s="29" t="str">
        <f t="shared" si="0"/>
        <v/>
      </c>
      <c r="P27" s="29" t="str">
        <f t="shared" si="1"/>
        <v/>
      </c>
      <c r="Q27" s="41"/>
      <c r="R27" s="41"/>
    </row>
    <row r="28" ht="15" customHeight="1" spans="1:18">
      <c r="A28" s="25"/>
      <c r="B28" s="26"/>
      <c r="C28" s="26"/>
      <c r="D28" s="27"/>
      <c r="E28" s="337"/>
      <c r="F28" s="25"/>
      <c r="G28" s="338"/>
      <c r="H28" s="28"/>
      <c r="I28" s="339"/>
      <c r="J28" s="29"/>
      <c r="K28" s="338"/>
      <c r="L28" s="29"/>
      <c r="M28" s="25"/>
      <c r="N28" s="29"/>
      <c r="O28" s="29" t="str">
        <f t="shared" si="0"/>
        <v/>
      </c>
      <c r="P28" s="29" t="str">
        <f t="shared" si="1"/>
        <v/>
      </c>
      <c r="Q28" s="41"/>
      <c r="R28" s="41"/>
    </row>
    <row r="29" ht="15" customHeight="1" spans="1:18">
      <c r="A29" s="94" t="s">
        <v>402</v>
      </c>
      <c r="B29" s="95"/>
      <c r="C29" s="100"/>
      <c r="D29" s="34"/>
      <c r="E29" s="37">
        <f>SUM(E8:E28)</f>
        <v>0</v>
      </c>
      <c r="F29" s="22"/>
      <c r="G29" s="58"/>
      <c r="H29" s="35">
        <f>SUM(H8:H28)</f>
        <v>0</v>
      </c>
      <c r="I29" s="63"/>
      <c r="J29" s="37">
        <f>SUM(J8:J28)</f>
        <v>0</v>
      </c>
      <c r="K29" s="58"/>
      <c r="L29" s="37"/>
      <c r="M29" s="22"/>
      <c r="N29" s="37">
        <f>SUM(N8:N28)</f>
        <v>0</v>
      </c>
      <c r="O29" s="37" t="str">
        <f t="shared" si="0"/>
        <v/>
      </c>
      <c r="P29" s="37" t="str">
        <f t="shared" si="1"/>
        <v/>
      </c>
      <c r="Q29" s="41"/>
      <c r="R29" s="41"/>
    </row>
    <row r="30" ht="15" customHeight="1" spans="1:18">
      <c r="A30" s="104" t="s">
        <v>460</v>
      </c>
      <c r="B30" s="104"/>
      <c r="C30" s="26"/>
      <c r="D30" s="27"/>
      <c r="E30" s="337"/>
      <c r="F30" s="25"/>
      <c r="G30" s="78"/>
      <c r="H30" s="28"/>
      <c r="I30" s="118"/>
      <c r="J30" s="29"/>
      <c r="K30" s="78"/>
      <c r="L30" s="29"/>
      <c r="M30" s="25"/>
      <c r="N30" s="29"/>
      <c r="O30" s="29" t="str">
        <f t="shared" si="0"/>
        <v/>
      </c>
      <c r="P30" s="29" t="str">
        <f t="shared" si="1"/>
        <v/>
      </c>
      <c r="Q30" s="41"/>
      <c r="R30" s="41"/>
    </row>
    <row r="31" s="14" customFormat="1" ht="15" customHeight="1" spans="1:18">
      <c r="A31" s="94" t="s">
        <v>405</v>
      </c>
      <c r="B31" s="95"/>
      <c r="C31" s="33"/>
      <c r="D31" s="34"/>
      <c r="E31" s="37">
        <f>E29-E30</f>
        <v>0</v>
      </c>
      <c r="F31" s="42"/>
      <c r="G31" s="58"/>
      <c r="H31" s="35">
        <f>H29-H30</f>
        <v>0</v>
      </c>
      <c r="I31" s="63"/>
      <c r="J31" s="37">
        <f>J29-J30</f>
        <v>0</v>
      </c>
      <c r="K31" s="58"/>
      <c r="L31" s="37"/>
      <c r="M31" s="22"/>
      <c r="N31" s="37">
        <f>N29-N30</f>
        <v>0</v>
      </c>
      <c r="O31" s="37" t="str">
        <f t="shared" si="0"/>
        <v/>
      </c>
      <c r="P31" s="37" t="str">
        <f t="shared" si="1"/>
        <v/>
      </c>
      <c r="Q31" s="42"/>
      <c r="R31" s="42"/>
    </row>
  </sheetData>
  <mergeCells count="19">
    <mergeCell ref="A2:Q2"/>
    <mergeCell ref="A3:Q3"/>
    <mergeCell ref="G6:H6"/>
    <mergeCell ref="I6:J6"/>
    <mergeCell ref="L6:N6"/>
    <mergeCell ref="A29:B29"/>
    <mergeCell ref="A30:B30"/>
    <mergeCell ref="A31:B31"/>
    <mergeCell ref="A6:A7"/>
    <mergeCell ref="B6:B7"/>
    <mergeCell ref="C6:C7"/>
    <mergeCell ref="D6:D7"/>
    <mergeCell ref="E6:E7"/>
    <mergeCell ref="F6:F7"/>
    <mergeCell ref="K6:K7"/>
    <mergeCell ref="O6:O7"/>
    <mergeCell ref="P6:P7"/>
    <mergeCell ref="Q6:Q7"/>
    <mergeCell ref="R6:R7"/>
  </mergeCells>
  <hyperlinks>
    <hyperlink ref="A1" location="索引目录!E25" display="返回索引页"/>
    <hyperlink ref="B1" location="存货汇总!B30"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O31"/>
  <sheetViews>
    <sheetView view="pageBreakPreview" zoomScale="80" zoomScaleNormal="90" workbookViewId="0">
      <pane ySplit="7" topLeftCell="A8" activePane="bottomLeft" state="frozen"/>
      <selection/>
      <selection pane="bottomLeft" activeCell="U19" sqref="U19"/>
    </sheetView>
  </sheetViews>
  <sheetFormatPr defaultColWidth="9" defaultRowHeight="15.5"/>
  <cols>
    <col min="1" max="1" width="6.75" customWidth="1"/>
    <col min="2" max="2" width="22.125" customWidth="1"/>
    <col min="3" max="3" width="8.625" customWidth="1"/>
    <col min="4" max="4" width="15.75" customWidth="1"/>
    <col min="5" max="5" width="10.25" customWidth="1"/>
    <col min="6" max="6" width="7.375" customWidth="1"/>
    <col min="7" max="7" width="6.25" customWidth="1"/>
    <col min="8" max="8" width="9.75" hidden="1" customWidth="1" outlineLevel="1"/>
    <col min="9" max="9" width="12.125" customWidth="1" collapsed="1"/>
    <col min="10" max="10" width="13"/>
    <col min="14" max="14" width="7.25" customWidth="1"/>
    <col min="15" max="15" width="11.375" customWidth="1"/>
  </cols>
  <sheetData>
    <row r="1" s="302" customFormat="1" ht="10.9" customHeight="1" spans="1:2">
      <c r="A1" s="303" t="s">
        <v>534</v>
      </c>
      <c r="B1" s="303" t="s">
        <v>272</v>
      </c>
    </row>
    <row r="2" ht="23" spans="1:14">
      <c r="A2" s="304" t="s">
        <v>535</v>
      </c>
      <c r="B2" s="305"/>
      <c r="C2" s="305"/>
      <c r="D2" s="305"/>
      <c r="E2" s="305"/>
      <c r="F2" s="305"/>
      <c r="G2" s="305"/>
      <c r="H2" s="305"/>
      <c r="I2" s="305"/>
      <c r="J2" s="305"/>
      <c r="K2" s="305"/>
      <c r="L2" s="305"/>
      <c r="M2" s="305"/>
      <c r="N2" s="305"/>
    </row>
    <row r="3" spans="1:14">
      <c r="A3" s="306" t="str">
        <f>CONCATENATE(封面!D9,封面!F9,封面!G9,封面!H9,封面!I9,封面!J9,封面!K9)</f>
        <v>评估基准日：2025年1月31日</v>
      </c>
      <c r="B3" s="307"/>
      <c r="C3" s="307"/>
      <c r="D3" s="307"/>
      <c r="E3" s="308"/>
      <c r="F3" s="307"/>
      <c r="G3" s="307"/>
      <c r="H3" s="307"/>
      <c r="I3" s="307"/>
      <c r="J3" s="307"/>
      <c r="K3" s="307"/>
      <c r="L3" s="307"/>
      <c r="M3" s="307"/>
      <c r="N3" s="307"/>
    </row>
    <row r="4" spans="1:14">
      <c r="A4" s="306"/>
      <c r="B4" s="306"/>
      <c r="C4" s="306"/>
      <c r="D4" s="306"/>
      <c r="E4" s="236"/>
      <c r="F4" s="306"/>
      <c r="G4" s="306"/>
      <c r="H4" s="306"/>
      <c r="I4" s="306"/>
      <c r="J4" s="306"/>
      <c r="K4" s="306"/>
      <c r="L4" s="306"/>
      <c r="M4" s="306"/>
      <c r="N4" s="39" t="s">
        <v>536</v>
      </c>
    </row>
    <row r="5" spans="1:14">
      <c r="A5" s="307" t="str">
        <f>封面!D7&amp;封面!F7</f>
        <v>产权持有单位：北京巴布科克·威尔科克斯有限公司</v>
      </c>
      <c r="B5" s="307"/>
      <c r="C5" s="307"/>
      <c r="D5" s="307"/>
      <c r="E5" s="308"/>
      <c r="F5" s="307"/>
      <c r="G5" s="307"/>
      <c r="H5" s="307"/>
      <c r="I5" s="307"/>
      <c r="J5" s="294"/>
      <c r="K5" s="307"/>
      <c r="L5" s="307"/>
      <c r="M5" s="307"/>
      <c r="N5" s="39" t="s">
        <v>327</v>
      </c>
    </row>
    <row r="6" spans="1:15">
      <c r="A6" s="309" t="s">
        <v>328</v>
      </c>
      <c r="B6" s="309" t="s">
        <v>409</v>
      </c>
      <c r="C6" s="309" t="s">
        <v>410</v>
      </c>
      <c r="D6" s="310" t="s">
        <v>537</v>
      </c>
      <c r="E6" s="310" t="s">
        <v>538</v>
      </c>
      <c r="F6" s="310" t="s">
        <v>539</v>
      </c>
      <c r="G6" s="309" t="s">
        <v>330</v>
      </c>
      <c r="H6" s="311" t="s">
        <v>333</v>
      </c>
      <c r="I6" s="329" t="s">
        <v>331</v>
      </c>
      <c r="J6" s="330" t="s">
        <v>540</v>
      </c>
      <c r="K6" s="330" t="s">
        <v>335</v>
      </c>
      <c r="L6" s="330" t="s">
        <v>336</v>
      </c>
      <c r="M6" s="309" t="s">
        <v>337</v>
      </c>
      <c r="N6" s="309" t="s">
        <v>338</v>
      </c>
      <c r="O6" s="60" t="s">
        <v>345</v>
      </c>
    </row>
    <row r="7" spans="1:15">
      <c r="A7" s="312"/>
      <c r="B7" s="312"/>
      <c r="C7" s="312"/>
      <c r="D7" s="312"/>
      <c r="E7" s="312"/>
      <c r="F7" s="312"/>
      <c r="G7" s="312"/>
      <c r="H7" s="313"/>
      <c r="I7" s="331"/>
      <c r="J7" s="331"/>
      <c r="K7" s="331"/>
      <c r="L7" s="331"/>
      <c r="M7" s="332"/>
      <c r="N7" s="312"/>
      <c r="O7" s="60"/>
    </row>
    <row r="8" spans="1:15">
      <c r="A8" s="25"/>
      <c r="B8" s="314"/>
      <c r="C8" s="314"/>
      <c r="D8" s="314"/>
      <c r="E8" s="27"/>
      <c r="F8" s="315"/>
      <c r="G8" s="314"/>
      <c r="H8" s="316"/>
      <c r="I8" s="316"/>
      <c r="J8" s="299"/>
      <c r="K8" s="333"/>
      <c r="L8" s="70" t="str">
        <f>IF(OR(AND(J8=0,K8=0),K8=0),"",K8-J8)</f>
        <v/>
      </c>
      <c r="M8" s="70" t="str">
        <f>IF(ISERROR(L8/J8),"",L8/ABS(J8)*100)</f>
        <v/>
      </c>
      <c r="N8" s="314"/>
      <c r="O8" s="298"/>
    </row>
    <row r="9" spans="1:15">
      <c r="A9" s="25"/>
      <c r="B9" s="314"/>
      <c r="C9" s="314"/>
      <c r="D9" s="314"/>
      <c r="E9" s="27"/>
      <c r="F9" s="315"/>
      <c r="G9" s="314"/>
      <c r="H9" s="316"/>
      <c r="I9" s="316"/>
      <c r="J9" s="333"/>
      <c r="K9" s="333"/>
      <c r="L9" s="333" t="str">
        <f t="shared" ref="L9:L31" si="0">IF(OR(AND(J9=0,K9=0),K9=0),"",K9-J9)</f>
        <v/>
      </c>
      <c r="M9" s="334" t="str">
        <f t="shared" ref="M9:M31" si="1">IF(ISERROR(L9/J9),"",L9/ABS(J9)*100)</f>
        <v/>
      </c>
      <c r="N9" s="314"/>
      <c r="O9" s="298"/>
    </row>
    <row r="10" spans="1:15">
      <c r="A10" s="25"/>
      <c r="B10" s="314"/>
      <c r="C10" s="314"/>
      <c r="D10" s="314"/>
      <c r="E10" s="27"/>
      <c r="F10" s="315"/>
      <c r="G10" s="314"/>
      <c r="H10" s="316"/>
      <c r="I10" s="316"/>
      <c r="J10" s="333"/>
      <c r="K10" s="333"/>
      <c r="L10" s="333" t="str">
        <f t="shared" si="0"/>
        <v/>
      </c>
      <c r="M10" s="334" t="str">
        <f t="shared" si="1"/>
        <v/>
      </c>
      <c r="N10" s="314"/>
      <c r="O10" s="298"/>
    </row>
    <row r="11" spans="1:15">
      <c r="A11" s="25"/>
      <c r="B11" s="314"/>
      <c r="C11" s="314"/>
      <c r="D11" s="314"/>
      <c r="E11" s="27"/>
      <c r="F11" s="315"/>
      <c r="G11" s="314"/>
      <c r="H11" s="316"/>
      <c r="I11" s="316"/>
      <c r="J11" s="333"/>
      <c r="K11" s="333"/>
      <c r="L11" s="333" t="str">
        <f t="shared" si="0"/>
        <v/>
      </c>
      <c r="M11" s="334" t="str">
        <f t="shared" si="1"/>
        <v/>
      </c>
      <c r="N11" s="314"/>
      <c r="O11" s="298"/>
    </row>
    <row r="12" spans="1:15">
      <c r="A12" s="25"/>
      <c r="B12" s="314"/>
      <c r="C12" s="314"/>
      <c r="D12" s="314"/>
      <c r="E12" s="27"/>
      <c r="F12" s="315"/>
      <c r="G12" s="314"/>
      <c r="H12" s="316"/>
      <c r="I12" s="316"/>
      <c r="J12" s="333"/>
      <c r="K12" s="333"/>
      <c r="L12" s="333" t="str">
        <f t="shared" si="0"/>
        <v/>
      </c>
      <c r="M12" s="334" t="str">
        <f t="shared" si="1"/>
        <v/>
      </c>
      <c r="N12" s="314"/>
      <c r="O12" s="298"/>
    </row>
    <row r="13" spans="1:15">
      <c r="A13" s="25"/>
      <c r="B13" s="314"/>
      <c r="C13" s="314"/>
      <c r="D13" s="314"/>
      <c r="E13" s="27"/>
      <c r="F13" s="315"/>
      <c r="G13" s="314"/>
      <c r="H13" s="316"/>
      <c r="I13" s="316"/>
      <c r="J13" s="333"/>
      <c r="K13" s="333"/>
      <c r="L13" s="333" t="str">
        <f t="shared" si="0"/>
        <v/>
      </c>
      <c r="M13" s="334" t="str">
        <f t="shared" si="1"/>
        <v/>
      </c>
      <c r="N13" s="314"/>
      <c r="O13" s="298"/>
    </row>
    <row r="14" spans="1:15">
      <c r="A14" s="25"/>
      <c r="B14" s="314"/>
      <c r="C14" s="314"/>
      <c r="D14" s="314"/>
      <c r="E14" s="27"/>
      <c r="F14" s="315"/>
      <c r="G14" s="314"/>
      <c r="H14" s="316"/>
      <c r="I14" s="316"/>
      <c r="J14" s="333"/>
      <c r="K14" s="333"/>
      <c r="L14" s="333" t="str">
        <f t="shared" si="0"/>
        <v/>
      </c>
      <c r="M14" s="334" t="str">
        <f t="shared" si="1"/>
        <v/>
      </c>
      <c r="N14" s="314"/>
      <c r="O14" s="298"/>
    </row>
    <row r="15" spans="1:15">
      <c r="A15" s="25"/>
      <c r="B15" s="314"/>
      <c r="C15" s="314"/>
      <c r="D15" s="314"/>
      <c r="E15" s="27"/>
      <c r="F15" s="315"/>
      <c r="G15" s="314"/>
      <c r="H15" s="316"/>
      <c r="I15" s="316"/>
      <c r="J15" s="333"/>
      <c r="K15" s="333"/>
      <c r="L15" s="333" t="str">
        <f t="shared" si="0"/>
        <v/>
      </c>
      <c r="M15" s="334" t="str">
        <f t="shared" si="1"/>
        <v/>
      </c>
      <c r="N15" s="314"/>
      <c r="O15" s="298"/>
    </row>
    <row r="16" spans="1:15">
      <c r="A16" s="25"/>
      <c r="B16" s="314"/>
      <c r="C16" s="314"/>
      <c r="D16" s="314"/>
      <c r="E16" s="27"/>
      <c r="F16" s="315"/>
      <c r="G16" s="314"/>
      <c r="H16" s="316"/>
      <c r="I16" s="316"/>
      <c r="J16" s="333"/>
      <c r="K16" s="333"/>
      <c r="L16" s="333" t="str">
        <f t="shared" si="0"/>
        <v/>
      </c>
      <c r="M16" s="334" t="str">
        <f t="shared" si="1"/>
        <v/>
      </c>
      <c r="N16" s="314"/>
      <c r="O16" s="298"/>
    </row>
    <row r="17" spans="1:15">
      <c r="A17" s="25"/>
      <c r="B17" s="314"/>
      <c r="C17" s="314"/>
      <c r="D17" s="314"/>
      <c r="E17" s="27"/>
      <c r="F17" s="315"/>
      <c r="G17" s="314"/>
      <c r="H17" s="316"/>
      <c r="I17" s="316"/>
      <c r="J17" s="333"/>
      <c r="K17" s="333"/>
      <c r="L17" s="333" t="str">
        <f t="shared" si="0"/>
        <v/>
      </c>
      <c r="M17" s="334" t="str">
        <f t="shared" si="1"/>
        <v/>
      </c>
      <c r="N17" s="314"/>
      <c r="O17" s="298"/>
    </row>
    <row r="18" spans="1:15">
      <c r="A18" s="25"/>
      <c r="B18" s="314"/>
      <c r="C18" s="314"/>
      <c r="D18" s="314"/>
      <c r="E18" s="27"/>
      <c r="F18" s="315"/>
      <c r="G18" s="314"/>
      <c r="H18" s="316"/>
      <c r="I18" s="316"/>
      <c r="J18" s="333"/>
      <c r="K18" s="333"/>
      <c r="L18" s="333"/>
      <c r="M18" s="334"/>
      <c r="N18" s="314"/>
      <c r="O18" s="298"/>
    </row>
    <row r="19" spans="1:15">
      <c r="A19" s="25"/>
      <c r="B19" s="314"/>
      <c r="C19" s="314"/>
      <c r="D19" s="314"/>
      <c r="E19" s="27"/>
      <c r="F19" s="315"/>
      <c r="G19" s="314"/>
      <c r="H19" s="316"/>
      <c r="I19" s="316"/>
      <c r="J19" s="333"/>
      <c r="K19" s="333"/>
      <c r="L19" s="333"/>
      <c r="M19" s="334"/>
      <c r="N19" s="314"/>
      <c r="O19" s="298"/>
    </row>
    <row r="20" spans="1:15">
      <c r="A20" s="25"/>
      <c r="B20" s="314"/>
      <c r="C20" s="314"/>
      <c r="D20" s="314"/>
      <c r="E20" s="27"/>
      <c r="F20" s="315"/>
      <c r="G20" s="314"/>
      <c r="H20" s="316"/>
      <c r="I20" s="316"/>
      <c r="J20" s="333"/>
      <c r="K20" s="333"/>
      <c r="L20" s="333"/>
      <c r="M20" s="334"/>
      <c r="N20" s="314"/>
      <c r="O20" s="298"/>
    </row>
    <row r="21" spans="1:15">
      <c r="A21" s="25"/>
      <c r="B21" s="314"/>
      <c r="C21" s="314"/>
      <c r="D21" s="314"/>
      <c r="E21" s="27"/>
      <c r="F21" s="315"/>
      <c r="G21" s="314"/>
      <c r="H21" s="316"/>
      <c r="I21" s="316"/>
      <c r="J21" s="333"/>
      <c r="K21" s="333"/>
      <c r="L21" s="333"/>
      <c r="M21" s="334"/>
      <c r="N21" s="314"/>
      <c r="O21" s="298"/>
    </row>
    <row r="22" spans="1:15">
      <c r="A22" s="25"/>
      <c r="B22" s="314"/>
      <c r="C22" s="314"/>
      <c r="D22" s="314"/>
      <c r="E22" s="27"/>
      <c r="F22" s="315"/>
      <c r="G22" s="314"/>
      <c r="H22" s="316"/>
      <c r="I22" s="316"/>
      <c r="J22" s="333"/>
      <c r="K22" s="333"/>
      <c r="L22" s="333"/>
      <c r="M22" s="334"/>
      <c r="N22" s="314"/>
      <c r="O22" s="298"/>
    </row>
    <row r="23" spans="1:15">
      <c r="A23" s="25"/>
      <c r="B23" s="314"/>
      <c r="C23" s="314"/>
      <c r="D23" s="314"/>
      <c r="E23" s="27"/>
      <c r="F23" s="315"/>
      <c r="G23" s="314"/>
      <c r="H23" s="316"/>
      <c r="I23" s="316"/>
      <c r="J23" s="333"/>
      <c r="K23" s="333"/>
      <c r="L23" s="333"/>
      <c r="M23" s="334"/>
      <c r="N23" s="314"/>
      <c r="O23" s="298"/>
    </row>
    <row r="24" spans="1:15">
      <c r="A24" s="25"/>
      <c r="B24" s="314"/>
      <c r="C24" s="314"/>
      <c r="D24" s="314"/>
      <c r="E24" s="27"/>
      <c r="F24" s="315"/>
      <c r="G24" s="314"/>
      <c r="H24" s="316"/>
      <c r="I24" s="316"/>
      <c r="J24" s="333"/>
      <c r="K24" s="333"/>
      <c r="L24" s="333"/>
      <c r="M24" s="334"/>
      <c r="N24" s="314"/>
      <c r="O24" s="298"/>
    </row>
    <row r="25" spans="1:15">
      <c r="A25" s="25"/>
      <c r="B25" s="314"/>
      <c r="C25" s="314"/>
      <c r="D25" s="314"/>
      <c r="E25" s="27"/>
      <c r="F25" s="315"/>
      <c r="G25" s="314"/>
      <c r="H25" s="316"/>
      <c r="I25" s="316"/>
      <c r="J25" s="333"/>
      <c r="K25" s="333"/>
      <c r="L25" s="333"/>
      <c r="M25" s="334"/>
      <c r="N25" s="314"/>
      <c r="O25" s="298"/>
    </row>
    <row r="26" spans="1:15">
      <c r="A26" s="25"/>
      <c r="B26" s="314"/>
      <c r="C26" s="314"/>
      <c r="D26" s="314"/>
      <c r="E26" s="27"/>
      <c r="F26" s="315"/>
      <c r="G26" s="314"/>
      <c r="H26" s="316"/>
      <c r="I26" s="316"/>
      <c r="J26" s="333"/>
      <c r="K26" s="333"/>
      <c r="L26" s="333"/>
      <c r="M26" s="334"/>
      <c r="N26" s="314"/>
      <c r="O26" s="298"/>
    </row>
    <row r="27" spans="1:15">
      <c r="A27" s="25"/>
      <c r="B27" s="314"/>
      <c r="C27" s="314"/>
      <c r="D27" s="314"/>
      <c r="E27" s="27"/>
      <c r="F27" s="315"/>
      <c r="G27" s="314"/>
      <c r="H27" s="316"/>
      <c r="I27" s="316"/>
      <c r="J27" s="333"/>
      <c r="K27" s="333"/>
      <c r="L27" s="333" t="str">
        <f t="shared" si="0"/>
        <v/>
      </c>
      <c r="M27" s="334" t="str">
        <f t="shared" si="1"/>
        <v/>
      </c>
      <c r="N27" s="314"/>
      <c r="O27" s="298"/>
    </row>
    <row r="28" spans="1:15">
      <c r="A28" s="317" t="s">
        <v>541</v>
      </c>
      <c r="B28" s="318"/>
      <c r="C28" s="314"/>
      <c r="D28" s="314"/>
      <c r="E28" s="319"/>
      <c r="F28" s="315"/>
      <c r="G28" s="314"/>
      <c r="H28" s="320">
        <f>SUM(H8:H27)</f>
        <v>0</v>
      </c>
      <c r="I28" s="320"/>
      <c r="J28" s="320">
        <f>SUM(J8:J27)</f>
        <v>0</v>
      </c>
      <c r="K28" s="320">
        <f>SUM(K8:K27)</f>
        <v>0</v>
      </c>
      <c r="L28" s="320" t="str">
        <f t="shared" si="0"/>
        <v/>
      </c>
      <c r="M28" s="334" t="str">
        <f t="shared" si="1"/>
        <v/>
      </c>
      <c r="N28" s="314"/>
      <c r="O28" s="298"/>
    </row>
    <row r="29" spans="1:15">
      <c r="A29" s="321" t="s">
        <v>542</v>
      </c>
      <c r="B29" s="322"/>
      <c r="C29" s="314"/>
      <c r="D29" s="314"/>
      <c r="E29" s="319"/>
      <c r="F29" s="315"/>
      <c r="G29" s="314"/>
      <c r="H29" s="320">
        <v>0</v>
      </c>
      <c r="I29" s="320"/>
      <c r="J29" s="320">
        <v>0</v>
      </c>
      <c r="K29" s="320"/>
      <c r="L29" s="320" t="str">
        <f t="shared" si="0"/>
        <v/>
      </c>
      <c r="M29" s="334" t="str">
        <f t="shared" si="1"/>
        <v/>
      </c>
      <c r="N29" s="314"/>
      <c r="O29" s="298"/>
    </row>
    <row r="30" spans="1:15">
      <c r="A30" s="323" t="s">
        <v>543</v>
      </c>
      <c r="B30" s="322"/>
      <c r="C30" s="314"/>
      <c r="D30" s="314"/>
      <c r="E30" s="319"/>
      <c r="F30" s="315"/>
      <c r="G30" s="314"/>
      <c r="H30" s="316"/>
      <c r="I30" s="316"/>
      <c r="J30" s="320"/>
      <c r="K30" s="320">
        <f>J29</f>
        <v>0</v>
      </c>
      <c r="L30" s="320" t="str">
        <f t="shared" si="0"/>
        <v/>
      </c>
      <c r="M30" s="334" t="str">
        <f t="shared" si="1"/>
        <v/>
      </c>
      <c r="N30" s="314"/>
      <c r="O30" s="298"/>
    </row>
    <row r="31" spans="1:15">
      <c r="A31" s="324" t="s">
        <v>544</v>
      </c>
      <c r="B31" s="325"/>
      <c r="C31" s="326"/>
      <c r="D31" s="326"/>
      <c r="E31" s="327"/>
      <c r="F31" s="326"/>
      <c r="G31" s="326"/>
      <c r="H31" s="328">
        <f>H28-H29</f>
        <v>0</v>
      </c>
      <c r="I31" s="328"/>
      <c r="J31" s="328">
        <f>J28-J29</f>
        <v>0</v>
      </c>
      <c r="K31" s="335">
        <f>K28-K30</f>
        <v>0</v>
      </c>
      <c r="L31" s="335" t="str">
        <f t="shared" si="0"/>
        <v/>
      </c>
      <c r="M31" s="334" t="str">
        <f t="shared" si="1"/>
        <v/>
      </c>
      <c r="N31" s="326"/>
      <c r="O31" s="298"/>
    </row>
  </sheetData>
  <mergeCells count="21">
    <mergeCell ref="A2:N2"/>
    <mergeCell ref="A3:N3"/>
    <mergeCell ref="A28:B28"/>
    <mergeCell ref="A29:B29"/>
    <mergeCell ref="A30:B30"/>
    <mergeCell ref="A31:B31"/>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s>
  <hyperlinks>
    <hyperlink ref="A1" location="索引目录!A1" display="返回索引目录"/>
    <hyperlink ref="B1" location="流动资产汇总表!A1" display="返回"/>
  </hyperlinks>
  <printOptions horizontalCentered="1"/>
  <pageMargins left="0.15748031496063" right="0.15748031496063" top="0.984251968503937" bottom="0.78740157480315" header="0.984251968503937" footer="0.393700787401575"/>
  <pageSetup paperSize="9" scale="9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pageSetUpPr fitToPage="1"/>
  </sheetPr>
  <dimension ref="A1:O31"/>
  <sheetViews>
    <sheetView view="pageBreakPreview" zoomScale="80" zoomScaleNormal="90" workbookViewId="0">
      <selection activeCell="G20" sqref="G20"/>
    </sheetView>
  </sheetViews>
  <sheetFormatPr defaultColWidth="9" defaultRowHeight="15.75" customHeight="1"/>
  <cols>
    <col min="1" max="1" width="7.625" style="15" customWidth="1"/>
    <col min="2" max="2" width="24.5" style="15" customWidth="1"/>
    <col min="3" max="3" width="9.75" style="15" customWidth="1"/>
    <col min="4" max="4" width="17.25" style="15" customWidth="1"/>
    <col min="5" max="5" width="16.125" style="15" hidden="1" customWidth="1" outlineLevel="1"/>
    <col min="6" max="6" width="15.75" style="15" customWidth="1" collapsed="1"/>
    <col min="7" max="7" width="15.5" style="15" customWidth="1"/>
    <col min="8" max="8" width="13.25" style="15" customWidth="1"/>
    <col min="9" max="9" width="8.25" style="15" customWidth="1"/>
    <col min="10" max="10" width="12" style="15" customWidth="1"/>
    <col min="11" max="11" width="11.375" style="15" customWidth="1"/>
    <col min="12" max="16384" width="9" style="15"/>
  </cols>
  <sheetData>
    <row r="1" s="86" customFormat="1" ht="10.5" spans="1:10">
      <c r="A1" s="87" t="s">
        <v>271</v>
      </c>
      <c r="B1" s="87" t="s">
        <v>272</v>
      </c>
      <c r="C1" s="88"/>
      <c r="D1" s="88"/>
      <c r="E1" s="88"/>
      <c r="F1" s="88"/>
      <c r="G1" s="88"/>
      <c r="H1" s="88"/>
      <c r="I1" s="88"/>
      <c r="J1" s="88"/>
    </row>
    <row r="2" s="12" customFormat="1" ht="30" customHeight="1" spans="1:10">
      <c r="A2" s="19" t="s">
        <v>545</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38"/>
      <c r="H3" s="38"/>
      <c r="I3" s="38"/>
      <c r="J3" s="38"/>
    </row>
    <row r="4" ht="15" customHeight="1" spans="1:11">
      <c r="A4" s="20"/>
      <c r="B4" s="20"/>
      <c r="C4" s="20"/>
      <c r="D4" s="20"/>
      <c r="E4" s="20"/>
      <c r="F4" s="20"/>
      <c r="G4" s="38"/>
      <c r="H4" s="38"/>
      <c r="I4" s="38"/>
      <c r="J4" s="39" t="s">
        <v>546</v>
      </c>
      <c r="K4" s="39"/>
    </row>
    <row r="5" ht="15" customHeight="1" spans="1:10">
      <c r="A5" s="21" t="str">
        <f>封面!D7&amp;封面!F7</f>
        <v>产权持有单位：北京巴布科克·威尔科克斯有限公司</v>
      </c>
      <c r="J5" s="39" t="s">
        <v>327</v>
      </c>
    </row>
    <row r="6" s="13" customFormat="1" ht="19.9" customHeight="1" spans="1:11">
      <c r="A6" s="22" t="s">
        <v>328</v>
      </c>
      <c r="B6" s="22" t="s">
        <v>547</v>
      </c>
      <c r="C6" s="22" t="s">
        <v>411</v>
      </c>
      <c r="D6" s="22" t="s">
        <v>548</v>
      </c>
      <c r="E6" s="23" t="s">
        <v>333</v>
      </c>
      <c r="F6" s="24" t="s">
        <v>334</v>
      </c>
      <c r="G6" s="22" t="s">
        <v>335</v>
      </c>
      <c r="H6" s="22" t="s">
        <v>336</v>
      </c>
      <c r="I6" s="22" t="s">
        <v>337</v>
      </c>
      <c r="J6" s="22" t="s">
        <v>338</v>
      </c>
      <c r="K6" s="40" t="s">
        <v>345</v>
      </c>
    </row>
    <row r="7" ht="15" customHeight="1" spans="1:11">
      <c r="A7" s="25"/>
      <c r="B7" s="26"/>
      <c r="C7" s="27"/>
      <c r="D7" s="26"/>
      <c r="E7" s="28"/>
      <c r="F7" s="299"/>
      <c r="G7" s="29"/>
      <c r="H7" s="70" t="str">
        <f>IF(OR(AND(F7=0,G7=0),G7=0),"",G7-F7)</f>
        <v/>
      </c>
      <c r="I7" s="70" t="str">
        <f>IF(ISERROR(H7/F7),"",H7/ABS(F7)*100)</f>
        <v/>
      </c>
      <c r="J7" s="41"/>
      <c r="K7" s="40"/>
    </row>
    <row r="8" ht="15" customHeight="1" spans="1:11">
      <c r="A8" s="41"/>
      <c r="B8" s="26"/>
      <c r="C8" s="27"/>
      <c r="D8" s="300"/>
      <c r="E8" s="28"/>
      <c r="F8" s="31"/>
      <c r="G8" s="29"/>
      <c r="H8" s="29" t="str">
        <f t="shared" ref="H8:H31" si="0">IF(OR(AND(F8=0,G8=0),G8=0),"",G8-F8)</f>
        <v/>
      </c>
      <c r="I8" s="29" t="str">
        <f t="shared" ref="I8:I31" si="1">IF(ISERROR(H8/F8),"",H8/ABS(F8)*100)</f>
        <v/>
      </c>
      <c r="J8" s="41"/>
      <c r="K8" s="41"/>
    </row>
    <row r="9" ht="15" customHeight="1" spans="1:11">
      <c r="A9" s="41"/>
      <c r="B9" s="26"/>
      <c r="C9" s="27"/>
      <c r="D9" s="300"/>
      <c r="E9" s="28"/>
      <c r="F9" s="31"/>
      <c r="G9" s="29"/>
      <c r="H9" s="29" t="str">
        <f t="shared" si="0"/>
        <v/>
      </c>
      <c r="I9" s="29" t="str">
        <f t="shared" si="1"/>
        <v/>
      </c>
      <c r="J9" s="41"/>
      <c r="K9" s="41"/>
    </row>
    <row r="10" ht="15" customHeight="1" spans="1:11">
      <c r="A10" s="41"/>
      <c r="B10" s="26"/>
      <c r="C10" s="27"/>
      <c r="D10" s="300"/>
      <c r="E10" s="28"/>
      <c r="F10" s="31"/>
      <c r="G10" s="29"/>
      <c r="H10" s="29" t="str">
        <f t="shared" si="0"/>
        <v/>
      </c>
      <c r="I10" s="29" t="str">
        <f t="shared" si="1"/>
        <v/>
      </c>
      <c r="J10" s="41"/>
      <c r="K10" s="41"/>
    </row>
    <row r="11" ht="15" customHeight="1" spans="1:11">
      <c r="A11" s="41"/>
      <c r="B11" s="26"/>
      <c r="C11" s="27"/>
      <c r="D11" s="300"/>
      <c r="E11" s="28"/>
      <c r="F11" s="31"/>
      <c r="G11" s="29"/>
      <c r="H11" s="29"/>
      <c r="I11" s="29"/>
      <c r="J11" s="41"/>
      <c r="K11" s="41"/>
    </row>
    <row r="12" ht="15" customHeight="1" spans="1:11">
      <c r="A12" s="41"/>
      <c r="B12" s="26"/>
      <c r="C12" s="27"/>
      <c r="D12" s="300"/>
      <c r="E12" s="28"/>
      <c r="F12" s="31"/>
      <c r="G12" s="29"/>
      <c r="H12" s="29"/>
      <c r="I12" s="29"/>
      <c r="J12" s="41"/>
      <c r="K12" s="41"/>
    </row>
    <row r="13" ht="15" customHeight="1" spans="1:11">
      <c r="A13" s="41"/>
      <c r="B13" s="26"/>
      <c r="C13" s="27"/>
      <c r="D13" s="300"/>
      <c r="E13" s="28"/>
      <c r="F13" s="31"/>
      <c r="G13" s="29"/>
      <c r="H13" s="29"/>
      <c r="I13" s="29"/>
      <c r="J13" s="41"/>
      <c r="K13" s="41"/>
    </row>
    <row r="14" ht="15" customHeight="1" spans="1:11">
      <c r="A14" s="41"/>
      <c r="B14" s="26"/>
      <c r="C14" s="27"/>
      <c r="D14" s="300"/>
      <c r="E14" s="28"/>
      <c r="F14" s="31"/>
      <c r="G14" s="29"/>
      <c r="H14" s="29"/>
      <c r="I14" s="29"/>
      <c r="J14" s="41"/>
      <c r="K14" s="41"/>
    </row>
    <row r="15" ht="15" customHeight="1" spans="1:11">
      <c r="A15" s="41"/>
      <c r="B15" s="26"/>
      <c r="C15" s="27"/>
      <c r="D15" s="300"/>
      <c r="E15" s="28"/>
      <c r="F15" s="31"/>
      <c r="G15" s="29"/>
      <c r="H15" s="29"/>
      <c r="I15" s="29"/>
      <c r="J15" s="41"/>
      <c r="K15" s="41"/>
    </row>
    <row r="16" ht="15" customHeight="1" spans="1:11">
      <c r="A16" s="41"/>
      <c r="B16" s="26"/>
      <c r="C16" s="27"/>
      <c r="D16" s="300"/>
      <c r="E16" s="28"/>
      <c r="F16" s="31"/>
      <c r="G16" s="29"/>
      <c r="H16" s="29"/>
      <c r="I16" s="29"/>
      <c r="J16" s="41"/>
      <c r="K16" s="41"/>
    </row>
    <row r="17" ht="15" customHeight="1" spans="1:15">
      <c r="A17" s="41"/>
      <c r="B17" s="26"/>
      <c r="C17" s="27"/>
      <c r="D17" s="300"/>
      <c r="E17" s="28"/>
      <c r="F17" s="31"/>
      <c r="G17" s="29"/>
      <c r="H17" s="29"/>
      <c r="I17" s="29"/>
      <c r="J17" s="41"/>
      <c r="K17" s="41"/>
      <c r="O17" s="15" t="s">
        <v>348</v>
      </c>
    </row>
    <row r="18" ht="15" customHeight="1" spans="1:11">
      <c r="A18" s="41"/>
      <c r="B18" s="26"/>
      <c r="C18" s="27"/>
      <c r="D18" s="300"/>
      <c r="E18" s="28"/>
      <c r="F18" s="31"/>
      <c r="G18" s="29"/>
      <c r="H18" s="29"/>
      <c r="I18" s="29"/>
      <c r="J18" s="41"/>
      <c r="K18" s="41"/>
    </row>
    <row r="19" ht="15" customHeight="1" spans="1:11">
      <c r="A19" s="41"/>
      <c r="B19" s="26"/>
      <c r="C19" s="27"/>
      <c r="D19" s="300"/>
      <c r="E19" s="28"/>
      <c r="F19" s="31"/>
      <c r="G19" s="29"/>
      <c r="H19" s="29"/>
      <c r="I19" s="29"/>
      <c r="J19" s="41"/>
      <c r="K19" s="41"/>
    </row>
    <row r="20" ht="15" customHeight="1" spans="1:11">
      <c r="A20" s="41"/>
      <c r="B20" s="26"/>
      <c r="C20" s="27"/>
      <c r="D20" s="300"/>
      <c r="E20" s="28"/>
      <c r="F20" s="31"/>
      <c r="G20" s="29"/>
      <c r="H20" s="29"/>
      <c r="I20" s="29"/>
      <c r="J20" s="41"/>
      <c r="K20" s="41"/>
    </row>
    <row r="21" ht="15" customHeight="1" spans="1:11">
      <c r="A21" s="41"/>
      <c r="B21" s="26"/>
      <c r="C21" s="27"/>
      <c r="D21" s="300"/>
      <c r="E21" s="28"/>
      <c r="F21" s="31"/>
      <c r="G21" s="29"/>
      <c r="H21" s="29" t="str">
        <f t="shared" si="0"/>
        <v/>
      </c>
      <c r="I21" s="29" t="str">
        <f t="shared" si="1"/>
        <v/>
      </c>
      <c r="J21" s="41"/>
      <c r="K21" s="41"/>
    </row>
    <row r="22" ht="15" customHeight="1" spans="1:11">
      <c r="A22" s="41"/>
      <c r="B22" s="26"/>
      <c r="C22" s="27"/>
      <c r="D22" s="300"/>
      <c r="E22" s="28"/>
      <c r="F22" s="31"/>
      <c r="G22" s="29"/>
      <c r="H22" s="29" t="str">
        <f t="shared" si="0"/>
        <v/>
      </c>
      <c r="I22" s="29" t="str">
        <f t="shared" si="1"/>
        <v/>
      </c>
      <c r="J22" s="41"/>
      <c r="K22" s="41"/>
    </row>
    <row r="23" ht="15" customHeight="1" spans="1:11">
      <c r="A23" s="41"/>
      <c r="B23" s="26"/>
      <c r="C23" s="27"/>
      <c r="D23" s="300"/>
      <c r="E23" s="28"/>
      <c r="F23" s="31"/>
      <c r="G23" s="29"/>
      <c r="H23" s="29" t="str">
        <f t="shared" si="0"/>
        <v/>
      </c>
      <c r="I23" s="29" t="str">
        <f t="shared" si="1"/>
        <v/>
      </c>
      <c r="J23" s="41"/>
      <c r="K23" s="41"/>
    </row>
    <row r="24" ht="15" customHeight="1" spans="1:11">
      <c r="A24" s="41"/>
      <c r="B24" s="26"/>
      <c r="C24" s="27"/>
      <c r="D24" s="300"/>
      <c r="E24" s="28"/>
      <c r="F24" s="31"/>
      <c r="G24" s="29"/>
      <c r="H24" s="29" t="str">
        <f t="shared" si="0"/>
        <v/>
      </c>
      <c r="I24" s="29" t="str">
        <f t="shared" si="1"/>
        <v/>
      </c>
      <c r="J24" s="41"/>
      <c r="K24" s="41"/>
    </row>
    <row r="25" ht="15" customHeight="1" spans="1:11">
      <c r="A25" s="41"/>
      <c r="B25" s="26"/>
      <c r="C25" s="27"/>
      <c r="D25" s="300"/>
      <c r="E25" s="28"/>
      <c r="F25" s="31"/>
      <c r="G25" s="29"/>
      <c r="H25" s="29" t="str">
        <f t="shared" si="0"/>
        <v/>
      </c>
      <c r="I25" s="29" t="str">
        <f t="shared" si="1"/>
        <v/>
      </c>
      <c r="J25" s="41"/>
      <c r="K25" s="41"/>
    </row>
    <row r="26" ht="15" customHeight="1" spans="1:11">
      <c r="A26" s="41"/>
      <c r="B26" s="26"/>
      <c r="C26" s="27"/>
      <c r="D26" s="300"/>
      <c r="E26" s="28"/>
      <c r="F26" s="31"/>
      <c r="G26" s="29"/>
      <c r="H26" s="29" t="str">
        <f t="shared" si="0"/>
        <v/>
      </c>
      <c r="I26" s="29" t="str">
        <f t="shared" si="1"/>
        <v/>
      </c>
      <c r="J26" s="41"/>
      <c r="K26" s="41"/>
    </row>
    <row r="27" ht="15" customHeight="1" spans="1:11">
      <c r="A27" s="41"/>
      <c r="B27" s="26"/>
      <c r="C27" s="27"/>
      <c r="D27" s="300"/>
      <c r="E27" s="28"/>
      <c r="F27" s="31"/>
      <c r="G27" s="29"/>
      <c r="H27" s="29" t="str">
        <f t="shared" si="0"/>
        <v/>
      </c>
      <c r="I27" s="29" t="str">
        <f t="shared" si="1"/>
        <v/>
      </c>
      <c r="J27" s="41"/>
      <c r="K27" s="41"/>
    </row>
    <row r="28" ht="15" customHeight="1" spans="1:11">
      <c r="A28" s="41"/>
      <c r="B28" s="26"/>
      <c r="C28" s="27"/>
      <c r="D28" s="300"/>
      <c r="E28" s="28"/>
      <c r="F28" s="31"/>
      <c r="G28" s="29"/>
      <c r="H28" s="29" t="str">
        <f t="shared" si="0"/>
        <v/>
      </c>
      <c r="I28" s="29" t="str">
        <f t="shared" si="1"/>
        <v/>
      </c>
      <c r="J28" s="41"/>
      <c r="K28" s="41"/>
    </row>
    <row r="29" ht="15" customHeight="1" spans="1:11">
      <c r="A29" s="41"/>
      <c r="B29" s="26"/>
      <c r="C29" s="27"/>
      <c r="D29" s="300"/>
      <c r="E29" s="28"/>
      <c r="F29" s="31"/>
      <c r="G29" s="29"/>
      <c r="H29" s="29" t="str">
        <f t="shared" si="0"/>
        <v/>
      </c>
      <c r="I29" s="29" t="str">
        <f t="shared" si="1"/>
        <v/>
      </c>
      <c r="J29" s="41"/>
      <c r="K29" s="41"/>
    </row>
    <row r="30" ht="15" customHeight="1" spans="1:11">
      <c r="A30" s="41"/>
      <c r="B30" s="26"/>
      <c r="C30" s="27"/>
      <c r="D30" s="300"/>
      <c r="E30" s="28"/>
      <c r="F30" s="31"/>
      <c r="G30" s="29"/>
      <c r="H30" s="29" t="str">
        <f t="shared" si="0"/>
        <v/>
      </c>
      <c r="I30" s="29" t="str">
        <f t="shared" si="1"/>
        <v/>
      </c>
      <c r="J30" s="41"/>
      <c r="K30" s="41"/>
    </row>
    <row r="31" s="14" customFormat="1" ht="15" customHeight="1" spans="1:11">
      <c r="A31" s="32" t="s">
        <v>549</v>
      </c>
      <c r="B31" s="33"/>
      <c r="C31" s="34"/>
      <c r="D31" s="89"/>
      <c r="E31" s="35">
        <f>SUM(E7:E30)</f>
        <v>0</v>
      </c>
      <c r="F31" s="36">
        <f>SUM(F7:F30)</f>
        <v>0</v>
      </c>
      <c r="G31" s="37">
        <f>SUM(G7:G30)</f>
        <v>0</v>
      </c>
      <c r="H31" s="37" t="str">
        <f t="shared" si="0"/>
        <v/>
      </c>
      <c r="I31" s="37" t="str">
        <f t="shared" si="1"/>
        <v/>
      </c>
      <c r="J31" s="42"/>
      <c r="K31" s="42"/>
    </row>
  </sheetData>
  <mergeCells count="3">
    <mergeCell ref="A2:J2"/>
    <mergeCell ref="A3:J3"/>
    <mergeCell ref="A31:B31"/>
  </mergeCells>
  <hyperlinks>
    <hyperlink ref="A1" location="索引目录!D26" display="返回索引页"/>
    <hyperlink ref="B1" location="流动资产汇总表!B2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38">
    <pageSetUpPr fitToPage="1"/>
  </sheetPr>
  <dimension ref="A1:K31"/>
  <sheetViews>
    <sheetView view="pageBreakPreview" zoomScale="80" zoomScaleNormal="90" workbookViewId="0">
      <pane ySplit="6" topLeftCell="A7" activePane="bottomLeft" state="frozen"/>
      <selection/>
      <selection pane="bottomLeft" activeCell="K6" sqref="K6"/>
    </sheetView>
  </sheetViews>
  <sheetFormatPr defaultColWidth="9" defaultRowHeight="15.75" customHeight="1"/>
  <cols>
    <col min="1" max="1" width="7.625" style="15" customWidth="1"/>
    <col min="2" max="2" width="24.5" style="15" customWidth="1"/>
    <col min="3" max="3" width="9.75" style="15" customWidth="1"/>
    <col min="4" max="4" width="17.25" style="15" customWidth="1"/>
    <col min="5" max="5" width="16.125" style="15" hidden="1" customWidth="1" outlineLevel="1"/>
    <col min="6" max="6" width="15.75" style="15" customWidth="1" collapsed="1"/>
    <col min="7" max="7" width="15.5" style="15" customWidth="1"/>
    <col min="8" max="8" width="13.25" style="15" customWidth="1"/>
    <col min="9" max="9" width="8.25" style="15" customWidth="1"/>
    <col min="10" max="10" width="14.625" style="15" customWidth="1"/>
    <col min="11" max="11" width="11.375" style="15" customWidth="1"/>
    <col min="12" max="16384" width="9" style="15"/>
  </cols>
  <sheetData>
    <row r="1" s="86" customFormat="1" ht="10.5" spans="1:10">
      <c r="A1" s="87" t="s">
        <v>271</v>
      </c>
      <c r="B1" s="87" t="s">
        <v>272</v>
      </c>
      <c r="C1" s="88"/>
      <c r="D1" s="88"/>
      <c r="E1" s="88"/>
      <c r="F1" s="88"/>
      <c r="G1" s="88"/>
      <c r="H1" s="88"/>
      <c r="I1" s="88"/>
      <c r="J1" s="88"/>
    </row>
    <row r="2" s="12" customFormat="1" ht="30" customHeight="1" spans="1:10">
      <c r="A2" s="19" t="s">
        <v>550</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38"/>
      <c r="H3" s="38"/>
      <c r="I3" s="38"/>
      <c r="J3" s="38"/>
    </row>
    <row r="4" ht="15" customHeight="1" spans="1:11">
      <c r="A4" s="20"/>
      <c r="B4" s="20"/>
      <c r="C4" s="20"/>
      <c r="D4" s="20"/>
      <c r="E4" s="20"/>
      <c r="F4" s="20"/>
      <c r="G4" s="38"/>
      <c r="H4" s="38"/>
      <c r="I4" s="38"/>
      <c r="J4" s="39" t="s">
        <v>551</v>
      </c>
      <c r="K4" s="39"/>
    </row>
    <row r="5" ht="15" customHeight="1" spans="1:10">
      <c r="A5" s="21" t="str">
        <f>封面!D7&amp;封面!F7</f>
        <v>产权持有单位：北京巴布科克·威尔科克斯有限公司</v>
      </c>
      <c r="J5" s="39" t="s">
        <v>327</v>
      </c>
    </row>
    <row r="6" s="13" customFormat="1" ht="19.9" customHeight="1" spans="1:11">
      <c r="A6" s="22" t="s">
        <v>328</v>
      </c>
      <c r="B6" s="22" t="s">
        <v>552</v>
      </c>
      <c r="C6" s="22" t="s">
        <v>411</v>
      </c>
      <c r="D6" s="22" t="s">
        <v>548</v>
      </c>
      <c r="E6" s="23" t="s">
        <v>333</v>
      </c>
      <c r="F6" s="24" t="s">
        <v>334</v>
      </c>
      <c r="G6" s="22" t="s">
        <v>335</v>
      </c>
      <c r="H6" s="22" t="s">
        <v>336</v>
      </c>
      <c r="I6" s="22" t="s">
        <v>337</v>
      </c>
      <c r="J6" s="22" t="s">
        <v>338</v>
      </c>
      <c r="K6" s="40" t="s">
        <v>345</v>
      </c>
    </row>
    <row r="7" ht="15" customHeight="1" spans="1:11">
      <c r="A7" s="25"/>
      <c r="B7" s="26"/>
      <c r="C7" s="27"/>
      <c r="D7" s="26"/>
      <c r="E7" s="28"/>
      <c r="F7" s="299"/>
      <c r="G7" s="29"/>
      <c r="H7" s="70" t="str">
        <f>IF(OR(AND(F7=0,G7=0),G7=0),"",G7-F7)</f>
        <v/>
      </c>
      <c r="I7" s="70" t="str">
        <f>IF(ISERROR(H7/F7),"",H7/ABS(F7)*100)</f>
        <v/>
      </c>
      <c r="J7" s="41"/>
      <c r="K7" s="41"/>
    </row>
    <row r="8" ht="15" customHeight="1" spans="1:11">
      <c r="A8" s="41"/>
      <c r="B8" s="26"/>
      <c r="C8" s="27"/>
      <c r="D8" s="300"/>
      <c r="E8" s="28"/>
      <c r="F8" s="31"/>
      <c r="G8" s="29"/>
      <c r="H8" s="29" t="str">
        <f t="shared" ref="H8:H31" si="0">IF(OR(AND(F8=0,G8=0),G8=0),"",G8-F8)</f>
        <v/>
      </c>
      <c r="I8" s="29" t="str">
        <f t="shared" ref="I8:I31" si="1">IF(ISERROR(H8/F8),"",H8/ABS(F8)*100)</f>
        <v/>
      </c>
      <c r="J8" s="41"/>
      <c r="K8" s="41"/>
    </row>
    <row r="9" ht="15" customHeight="1" spans="1:11">
      <c r="A9" s="41"/>
      <c r="B9" s="26"/>
      <c r="C9" s="27"/>
      <c r="D9" s="300"/>
      <c r="E9" s="28"/>
      <c r="F9" s="31"/>
      <c r="G9" s="29"/>
      <c r="H9" s="29" t="str">
        <f t="shared" si="0"/>
        <v/>
      </c>
      <c r="I9" s="29" t="str">
        <f t="shared" si="1"/>
        <v/>
      </c>
      <c r="J9" s="41"/>
      <c r="K9" s="41"/>
    </row>
    <row r="10" ht="15" customHeight="1" spans="1:11">
      <c r="A10" s="41"/>
      <c r="B10" s="26"/>
      <c r="C10" s="27"/>
      <c r="D10" s="300"/>
      <c r="E10" s="28"/>
      <c r="F10" s="31"/>
      <c r="G10" s="29"/>
      <c r="H10" s="29" t="str">
        <f t="shared" si="0"/>
        <v/>
      </c>
      <c r="I10" s="29" t="str">
        <f t="shared" si="1"/>
        <v/>
      </c>
      <c r="J10" s="41"/>
      <c r="K10" s="41"/>
    </row>
    <row r="11" ht="15" customHeight="1" spans="1:11">
      <c r="A11" s="41"/>
      <c r="B11" s="26"/>
      <c r="C11" s="27"/>
      <c r="D11" s="300"/>
      <c r="E11" s="28"/>
      <c r="F11" s="31"/>
      <c r="G11" s="29"/>
      <c r="H11" s="29" t="str">
        <f t="shared" si="0"/>
        <v/>
      </c>
      <c r="I11" s="29" t="str">
        <f t="shared" si="1"/>
        <v/>
      </c>
      <c r="J11" s="41"/>
      <c r="K11" s="41"/>
    </row>
    <row r="12" ht="15" customHeight="1" spans="1:11">
      <c r="A12" s="41"/>
      <c r="B12" s="26"/>
      <c r="C12" s="27"/>
      <c r="D12" s="300"/>
      <c r="E12" s="28"/>
      <c r="F12" s="31"/>
      <c r="G12" s="29"/>
      <c r="H12" s="29" t="str">
        <f t="shared" si="0"/>
        <v/>
      </c>
      <c r="I12" s="29" t="str">
        <f t="shared" si="1"/>
        <v/>
      </c>
      <c r="J12" s="41"/>
      <c r="K12" s="41"/>
    </row>
    <row r="13" ht="15" customHeight="1" spans="1:11">
      <c r="A13" s="41"/>
      <c r="B13" s="26"/>
      <c r="C13" s="27"/>
      <c r="D13" s="300"/>
      <c r="E13" s="28"/>
      <c r="F13" s="31"/>
      <c r="G13" s="29"/>
      <c r="H13" s="29"/>
      <c r="I13" s="29"/>
      <c r="J13" s="41"/>
      <c r="K13" s="41"/>
    </row>
    <row r="14" ht="15" customHeight="1" spans="1:11">
      <c r="A14" s="41"/>
      <c r="B14" s="26"/>
      <c r="C14" s="27"/>
      <c r="D14" s="300"/>
      <c r="E14" s="28"/>
      <c r="F14" s="31"/>
      <c r="G14" s="29"/>
      <c r="H14" s="29" t="str">
        <f t="shared" si="0"/>
        <v/>
      </c>
      <c r="I14" s="29" t="str">
        <f t="shared" si="1"/>
        <v/>
      </c>
      <c r="J14" s="41"/>
      <c r="K14" s="41"/>
    </row>
    <row r="15" ht="15" customHeight="1" spans="1:11">
      <c r="A15" s="41"/>
      <c r="B15" s="26"/>
      <c r="C15" s="27"/>
      <c r="D15" s="300"/>
      <c r="E15" s="28"/>
      <c r="F15" s="31"/>
      <c r="G15" s="29"/>
      <c r="H15" s="29" t="str">
        <f t="shared" si="0"/>
        <v/>
      </c>
      <c r="I15" s="29" t="str">
        <f t="shared" si="1"/>
        <v/>
      </c>
      <c r="J15" s="41"/>
      <c r="K15" s="41"/>
    </row>
    <row r="16" ht="15" customHeight="1" spans="1:11">
      <c r="A16" s="41"/>
      <c r="B16" s="26"/>
      <c r="C16" s="27"/>
      <c r="D16" s="300"/>
      <c r="E16" s="28"/>
      <c r="F16" s="31"/>
      <c r="G16" s="29"/>
      <c r="H16" s="29" t="str">
        <f t="shared" si="0"/>
        <v/>
      </c>
      <c r="I16" s="29" t="str">
        <f t="shared" si="1"/>
        <v/>
      </c>
      <c r="J16" s="41"/>
      <c r="K16" s="41"/>
    </row>
    <row r="17" ht="15" customHeight="1" spans="1:11">
      <c r="A17" s="41"/>
      <c r="B17" s="26"/>
      <c r="C17" s="27"/>
      <c r="D17" s="300"/>
      <c r="E17" s="28"/>
      <c r="F17" s="31"/>
      <c r="G17" s="29"/>
      <c r="H17" s="29" t="str">
        <f t="shared" si="0"/>
        <v/>
      </c>
      <c r="I17" s="29" t="str">
        <f t="shared" si="1"/>
        <v/>
      </c>
      <c r="J17" s="41"/>
      <c r="K17" s="41"/>
    </row>
    <row r="18" ht="15" customHeight="1" spans="1:11">
      <c r="A18" s="41"/>
      <c r="B18" s="26"/>
      <c r="C18" s="27"/>
      <c r="D18" s="300"/>
      <c r="E18" s="28"/>
      <c r="F18" s="31"/>
      <c r="G18" s="29"/>
      <c r="H18" s="29" t="str">
        <f t="shared" si="0"/>
        <v/>
      </c>
      <c r="I18" s="29" t="str">
        <f t="shared" si="1"/>
        <v/>
      </c>
      <c r="J18" s="41"/>
      <c r="K18" s="41"/>
    </row>
    <row r="19" ht="15" customHeight="1" spans="1:11">
      <c r="A19" s="41"/>
      <c r="B19" s="26"/>
      <c r="C19" s="27"/>
      <c r="D19" s="300"/>
      <c r="E19" s="28"/>
      <c r="F19" s="31"/>
      <c r="G19" s="29"/>
      <c r="H19" s="29" t="str">
        <f t="shared" si="0"/>
        <v/>
      </c>
      <c r="I19" s="29" t="str">
        <f t="shared" si="1"/>
        <v/>
      </c>
      <c r="J19" s="41"/>
      <c r="K19" s="41"/>
    </row>
    <row r="20" ht="15" customHeight="1" spans="1:11">
      <c r="A20" s="41"/>
      <c r="B20" s="26"/>
      <c r="C20" s="27"/>
      <c r="D20" s="300"/>
      <c r="E20" s="28"/>
      <c r="F20" s="31"/>
      <c r="G20" s="29"/>
      <c r="H20" s="29" t="str">
        <f t="shared" si="0"/>
        <v/>
      </c>
      <c r="I20" s="29" t="str">
        <f t="shared" si="1"/>
        <v/>
      </c>
      <c r="J20" s="41"/>
      <c r="K20" s="41"/>
    </row>
    <row r="21" ht="15" customHeight="1" spans="1:11">
      <c r="A21" s="41"/>
      <c r="B21" s="26"/>
      <c r="C21" s="27"/>
      <c r="D21" s="300"/>
      <c r="E21" s="28"/>
      <c r="F21" s="31"/>
      <c r="G21" s="29"/>
      <c r="H21" s="29" t="str">
        <f t="shared" si="0"/>
        <v/>
      </c>
      <c r="I21" s="29" t="str">
        <f t="shared" si="1"/>
        <v/>
      </c>
      <c r="J21" s="41"/>
      <c r="K21" s="41"/>
    </row>
    <row r="22" ht="15" customHeight="1" spans="1:11">
      <c r="A22" s="41"/>
      <c r="B22" s="26"/>
      <c r="C22" s="27"/>
      <c r="D22" s="300"/>
      <c r="E22" s="28"/>
      <c r="F22" s="31"/>
      <c r="G22" s="29"/>
      <c r="H22" s="29" t="str">
        <f t="shared" si="0"/>
        <v/>
      </c>
      <c r="I22" s="29" t="str">
        <f t="shared" si="1"/>
        <v/>
      </c>
      <c r="J22" s="41"/>
      <c r="K22" s="41"/>
    </row>
    <row r="23" ht="15" customHeight="1" spans="1:11">
      <c r="A23" s="41"/>
      <c r="B23" s="26"/>
      <c r="C23" s="27"/>
      <c r="D23" s="300"/>
      <c r="E23" s="28"/>
      <c r="F23" s="31"/>
      <c r="G23" s="29"/>
      <c r="H23" s="29" t="str">
        <f t="shared" si="0"/>
        <v/>
      </c>
      <c r="I23" s="29" t="str">
        <f t="shared" si="1"/>
        <v/>
      </c>
      <c r="J23" s="41"/>
      <c r="K23" s="41"/>
    </row>
    <row r="24" ht="15" customHeight="1" spans="1:11">
      <c r="A24" s="41"/>
      <c r="B24" s="26"/>
      <c r="C24" s="27"/>
      <c r="D24" s="300"/>
      <c r="E24" s="28"/>
      <c r="F24" s="31"/>
      <c r="G24" s="29"/>
      <c r="H24" s="29" t="str">
        <f t="shared" si="0"/>
        <v/>
      </c>
      <c r="I24" s="29" t="str">
        <f t="shared" si="1"/>
        <v/>
      </c>
      <c r="J24" s="41"/>
      <c r="K24" s="41"/>
    </row>
    <row r="25" ht="15" customHeight="1" spans="1:11">
      <c r="A25" s="41"/>
      <c r="B25" s="26"/>
      <c r="C25" s="27"/>
      <c r="D25" s="300"/>
      <c r="E25" s="28"/>
      <c r="F25" s="31"/>
      <c r="G25" s="29"/>
      <c r="H25" s="29" t="str">
        <f t="shared" si="0"/>
        <v/>
      </c>
      <c r="I25" s="29" t="str">
        <f t="shared" si="1"/>
        <v/>
      </c>
      <c r="J25" s="41"/>
      <c r="K25" s="41"/>
    </row>
    <row r="26" ht="15" customHeight="1" spans="1:11">
      <c r="A26" s="41"/>
      <c r="B26" s="26"/>
      <c r="C26" s="27"/>
      <c r="D26" s="300"/>
      <c r="E26" s="28"/>
      <c r="F26" s="31"/>
      <c r="G26" s="29"/>
      <c r="H26" s="29" t="str">
        <f t="shared" si="0"/>
        <v/>
      </c>
      <c r="I26" s="29" t="str">
        <f t="shared" si="1"/>
        <v/>
      </c>
      <c r="J26" s="41"/>
      <c r="K26" s="41"/>
    </row>
    <row r="27" ht="15" customHeight="1" spans="1:11">
      <c r="A27" s="41"/>
      <c r="B27" s="26"/>
      <c r="C27" s="27"/>
      <c r="D27" s="300"/>
      <c r="E27" s="28"/>
      <c r="F27" s="31"/>
      <c r="G27" s="29"/>
      <c r="H27" s="29" t="str">
        <f t="shared" si="0"/>
        <v/>
      </c>
      <c r="I27" s="29" t="str">
        <f t="shared" si="1"/>
        <v/>
      </c>
      <c r="J27" s="41"/>
      <c r="K27" s="41"/>
    </row>
    <row r="28" ht="15" customHeight="1" spans="1:11">
      <c r="A28" s="41"/>
      <c r="B28" s="26"/>
      <c r="C28" s="27"/>
      <c r="D28" s="300"/>
      <c r="E28" s="28"/>
      <c r="F28" s="31"/>
      <c r="G28" s="29"/>
      <c r="H28" s="29" t="str">
        <f t="shared" si="0"/>
        <v/>
      </c>
      <c r="I28" s="29" t="str">
        <f t="shared" si="1"/>
        <v/>
      </c>
      <c r="J28" s="41"/>
      <c r="K28" s="41"/>
    </row>
    <row r="29" ht="15" customHeight="1" spans="1:11">
      <c r="A29" s="41"/>
      <c r="B29" s="26"/>
      <c r="C29" s="27"/>
      <c r="D29" s="300"/>
      <c r="E29" s="28"/>
      <c r="F29" s="31"/>
      <c r="G29" s="29"/>
      <c r="H29" s="29" t="str">
        <f t="shared" si="0"/>
        <v/>
      </c>
      <c r="I29" s="29" t="str">
        <f t="shared" si="1"/>
        <v/>
      </c>
      <c r="J29" s="41"/>
      <c r="K29" s="41"/>
    </row>
    <row r="30" ht="15" customHeight="1" spans="1:11">
      <c r="A30" s="41"/>
      <c r="B30" s="26"/>
      <c r="C30" s="27"/>
      <c r="D30" s="300"/>
      <c r="E30" s="28"/>
      <c r="F30" s="31"/>
      <c r="G30" s="29"/>
      <c r="H30" s="29" t="str">
        <f t="shared" si="0"/>
        <v/>
      </c>
      <c r="I30" s="29" t="str">
        <f t="shared" si="1"/>
        <v/>
      </c>
      <c r="J30" s="41"/>
      <c r="K30" s="41"/>
    </row>
    <row r="31" s="14" customFormat="1" ht="15" customHeight="1" spans="1:11">
      <c r="A31" s="32" t="s">
        <v>549</v>
      </c>
      <c r="B31" s="33"/>
      <c r="C31" s="34"/>
      <c r="D31" s="301"/>
      <c r="E31" s="35">
        <f>SUM(E7:E30)</f>
        <v>0</v>
      </c>
      <c r="F31" s="36">
        <f>SUM(F7:F30)</f>
        <v>0</v>
      </c>
      <c r="G31" s="37">
        <f>SUM(G7:G30)</f>
        <v>0</v>
      </c>
      <c r="H31" s="37" t="str">
        <f t="shared" si="0"/>
        <v/>
      </c>
      <c r="I31" s="37" t="str">
        <f t="shared" si="1"/>
        <v/>
      </c>
      <c r="J31" s="42"/>
      <c r="K31" s="42"/>
    </row>
  </sheetData>
  <mergeCells count="3">
    <mergeCell ref="A2:J2"/>
    <mergeCell ref="A3:J3"/>
    <mergeCell ref="A31:B31"/>
  </mergeCells>
  <hyperlinks>
    <hyperlink ref="A1" location="索引目录!D26" display="返回索引页"/>
    <hyperlink ref="B1" location="流动资产汇总表!B2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39">
    <pageSetUpPr fitToPage="1"/>
  </sheetPr>
  <dimension ref="A1:L30"/>
  <sheetViews>
    <sheetView view="pageBreakPreview" zoomScale="80" zoomScaleNormal="90" workbookViewId="0">
      <selection activeCell="H22" sqref="H22"/>
    </sheetView>
  </sheetViews>
  <sheetFormatPr defaultColWidth="9" defaultRowHeight="15.75" customHeight="1"/>
  <cols>
    <col min="1" max="1" width="7.625" style="15" customWidth="1"/>
    <col min="2" max="2" width="23.25" style="15" customWidth="1"/>
    <col min="3" max="3" width="9.25" style="15" customWidth="1"/>
    <col min="4" max="4" width="15.5" style="15" customWidth="1"/>
    <col min="5" max="5" width="12.25" style="15" customWidth="1"/>
    <col min="6" max="6" width="13.5" style="15" hidden="1" customWidth="1" outlineLevel="1"/>
    <col min="7" max="7" width="13.5" style="15" customWidth="1" collapsed="1"/>
    <col min="8" max="8" width="13.5" style="15" customWidth="1"/>
    <col min="9" max="9" width="10.625" style="15" customWidth="1"/>
    <col min="10" max="10" width="8.25" style="15" customWidth="1"/>
    <col min="11" max="11" width="12.125" style="15" customWidth="1"/>
    <col min="12" max="12" width="11.375" style="15" customWidth="1"/>
    <col min="13" max="16384" width="9" style="15"/>
  </cols>
  <sheetData>
    <row r="1" s="86" customFormat="1" ht="10.5" spans="1:11">
      <c r="A1" s="87" t="s">
        <v>271</v>
      </c>
      <c r="B1" s="87" t="s">
        <v>272</v>
      </c>
      <c r="C1" s="91"/>
      <c r="D1" s="91"/>
      <c r="E1" s="91"/>
      <c r="F1" s="88"/>
      <c r="G1" s="88"/>
      <c r="H1" s="88"/>
      <c r="I1" s="88"/>
      <c r="J1" s="88"/>
      <c r="K1" s="88"/>
    </row>
    <row r="2" s="12" customFormat="1" ht="30" customHeight="1" spans="1:11">
      <c r="A2" s="19" t="s">
        <v>553</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20"/>
      <c r="D3" s="20"/>
      <c r="E3" s="20"/>
      <c r="F3" s="20"/>
      <c r="G3" s="20"/>
      <c r="H3" s="20"/>
      <c r="I3" s="20"/>
      <c r="J3" s="20"/>
      <c r="K3" s="20"/>
    </row>
    <row r="4" ht="15" customHeight="1" spans="1:11">
      <c r="A4" s="20"/>
      <c r="B4" s="20"/>
      <c r="C4" s="20"/>
      <c r="D4" s="20"/>
      <c r="E4" s="20"/>
      <c r="F4" s="20"/>
      <c r="G4" s="20"/>
      <c r="H4" s="20"/>
      <c r="I4" s="20"/>
      <c r="J4" s="20"/>
      <c r="K4" s="47" t="s">
        <v>554</v>
      </c>
    </row>
    <row r="5" ht="15" customHeight="1" spans="1:11">
      <c r="A5" s="21" t="str">
        <f>封面!D7&amp;封面!F7</f>
        <v>产权持有单位：北京巴布科克·威尔科克斯有限公司</v>
      </c>
      <c r="K5" s="39" t="s">
        <v>327</v>
      </c>
    </row>
    <row r="6" s="13" customFormat="1" ht="19.9" customHeight="1" spans="1:12">
      <c r="A6" s="22" t="s">
        <v>328</v>
      </c>
      <c r="B6" s="22" t="s">
        <v>552</v>
      </c>
      <c r="C6" s="22" t="s">
        <v>411</v>
      </c>
      <c r="D6" s="22" t="s">
        <v>548</v>
      </c>
      <c r="E6" s="22" t="s">
        <v>372</v>
      </c>
      <c r="F6" s="23" t="s">
        <v>333</v>
      </c>
      <c r="G6" s="24" t="s">
        <v>334</v>
      </c>
      <c r="H6" s="22" t="s">
        <v>335</v>
      </c>
      <c r="I6" s="22" t="s">
        <v>336</v>
      </c>
      <c r="J6" s="22" t="s">
        <v>337</v>
      </c>
      <c r="K6" s="22" t="s">
        <v>338</v>
      </c>
      <c r="L6" s="40" t="s">
        <v>345</v>
      </c>
    </row>
    <row r="7" ht="15" customHeight="1" spans="1:12">
      <c r="A7" s="25"/>
      <c r="B7" s="26"/>
      <c r="C7" s="27"/>
      <c r="D7" s="26"/>
      <c r="E7" s="299"/>
      <c r="F7" s="28"/>
      <c r="G7" s="299"/>
      <c r="H7" s="29"/>
      <c r="I7" s="70" t="str">
        <f>IF(OR(AND(G7=0,H7=0),H7=0),"",H7-G7)</f>
        <v/>
      </c>
      <c r="J7" s="70" t="str">
        <f>IF(ISERROR(I7/G7),"",I7/ABS(G7)*100)</f>
        <v/>
      </c>
      <c r="K7" s="41"/>
      <c r="L7" s="41"/>
    </row>
    <row r="8" ht="15" customHeight="1" spans="1:12">
      <c r="A8" s="25"/>
      <c r="B8" s="26"/>
      <c r="C8" s="27"/>
      <c r="D8" s="25"/>
      <c r="E8" s="299"/>
      <c r="F8" s="28"/>
      <c r="G8" s="31"/>
      <c r="H8" s="29"/>
      <c r="I8" s="29" t="str">
        <f t="shared" ref="I8:I30" si="0">IF(OR(AND(G8=0,H8=0),H8=0),"",H8-G8)</f>
        <v/>
      </c>
      <c r="J8" s="29" t="str">
        <f t="shared" ref="J8:J30" si="1">IF(ISERROR(I8/G8),"",I8/ABS(G8)*100)</f>
        <v/>
      </c>
      <c r="K8" s="41"/>
      <c r="L8" s="41"/>
    </row>
    <row r="9" ht="15" customHeight="1" spans="1:12">
      <c r="A9" s="25"/>
      <c r="B9" s="26"/>
      <c r="C9" s="27"/>
      <c r="D9" s="26"/>
      <c r="E9" s="299"/>
      <c r="F9" s="28"/>
      <c r="G9" s="31"/>
      <c r="H9" s="29"/>
      <c r="I9" s="29" t="str">
        <f t="shared" si="0"/>
        <v/>
      </c>
      <c r="J9" s="29" t="str">
        <f t="shared" si="1"/>
        <v/>
      </c>
      <c r="K9" s="41"/>
      <c r="L9" s="41"/>
    </row>
    <row r="10" ht="15" customHeight="1" spans="1:12">
      <c r="A10" s="25"/>
      <c r="B10" s="26"/>
      <c r="C10" s="27"/>
      <c r="D10" s="26"/>
      <c r="E10" s="299"/>
      <c r="F10" s="28"/>
      <c r="G10" s="31"/>
      <c r="H10" s="29"/>
      <c r="I10" s="29" t="str">
        <f t="shared" si="0"/>
        <v/>
      </c>
      <c r="J10" s="29" t="str">
        <f t="shared" si="1"/>
        <v/>
      </c>
      <c r="K10" s="41"/>
      <c r="L10" s="41"/>
    </row>
    <row r="11" ht="15" customHeight="1" spans="1:12">
      <c r="A11" s="25"/>
      <c r="B11" s="26"/>
      <c r="C11" s="27"/>
      <c r="D11" s="26"/>
      <c r="E11" s="299"/>
      <c r="F11" s="28"/>
      <c r="G11" s="31"/>
      <c r="H11" s="29"/>
      <c r="I11" s="29" t="str">
        <f t="shared" si="0"/>
        <v/>
      </c>
      <c r="J11" s="29" t="str">
        <f t="shared" si="1"/>
        <v/>
      </c>
      <c r="K11" s="41"/>
      <c r="L11" s="41"/>
    </row>
    <row r="12" ht="15" customHeight="1" spans="1:12">
      <c r="A12" s="25"/>
      <c r="B12" s="26"/>
      <c r="C12" s="27"/>
      <c r="D12" s="26"/>
      <c r="E12" s="299"/>
      <c r="F12" s="28"/>
      <c r="G12" s="31"/>
      <c r="H12" s="29"/>
      <c r="I12" s="29" t="str">
        <f t="shared" si="0"/>
        <v/>
      </c>
      <c r="J12" s="29" t="str">
        <f t="shared" si="1"/>
        <v/>
      </c>
      <c r="K12" s="41"/>
      <c r="L12" s="41"/>
    </row>
    <row r="13" ht="15" customHeight="1" spans="1:12">
      <c r="A13" s="25"/>
      <c r="B13" s="26"/>
      <c r="C13" s="27"/>
      <c r="D13" s="26"/>
      <c r="E13" s="299"/>
      <c r="F13" s="28"/>
      <c r="G13" s="31"/>
      <c r="H13" s="29"/>
      <c r="I13" s="29" t="str">
        <f t="shared" si="0"/>
        <v/>
      </c>
      <c r="J13" s="29" t="str">
        <f t="shared" si="1"/>
        <v/>
      </c>
      <c r="K13" s="41"/>
      <c r="L13" s="41"/>
    </row>
    <row r="14" ht="15" customHeight="1" spans="1:12">
      <c r="A14" s="25"/>
      <c r="B14" s="26"/>
      <c r="C14" s="27"/>
      <c r="D14" s="26"/>
      <c r="E14" s="299"/>
      <c r="F14" s="28"/>
      <c r="G14" s="31"/>
      <c r="H14" s="29"/>
      <c r="I14" s="29" t="str">
        <f t="shared" si="0"/>
        <v/>
      </c>
      <c r="J14" s="29" t="str">
        <f t="shared" si="1"/>
        <v/>
      </c>
      <c r="K14" s="41"/>
      <c r="L14" s="41"/>
    </row>
    <row r="15" ht="15" customHeight="1" spans="1:12">
      <c r="A15" s="25"/>
      <c r="B15" s="26"/>
      <c r="C15" s="27"/>
      <c r="D15" s="26"/>
      <c r="E15" s="299"/>
      <c r="F15" s="28"/>
      <c r="G15" s="31"/>
      <c r="H15" s="29"/>
      <c r="I15" s="29" t="str">
        <f t="shared" si="0"/>
        <v/>
      </c>
      <c r="J15" s="29" t="str">
        <f t="shared" si="1"/>
        <v/>
      </c>
      <c r="K15" s="41"/>
      <c r="L15" s="41"/>
    </row>
    <row r="16" ht="15" customHeight="1" spans="1:12">
      <c r="A16" s="25"/>
      <c r="B16" s="26"/>
      <c r="C16" s="27"/>
      <c r="D16" s="26"/>
      <c r="E16" s="299"/>
      <c r="F16" s="28"/>
      <c r="G16" s="31"/>
      <c r="H16" s="29"/>
      <c r="I16" s="29" t="str">
        <f t="shared" si="0"/>
        <v/>
      </c>
      <c r="J16" s="29" t="str">
        <f t="shared" si="1"/>
        <v/>
      </c>
      <c r="K16" s="41"/>
      <c r="L16" s="41"/>
    </row>
    <row r="17" ht="15" customHeight="1" spans="1:12">
      <c r="A17" s="25"/>
      <c r="B17" s="26"/>
      <c r="C17" s="27"/>
      <c r="D17" s="26"/>
      <c r="E17" s="299"/>
      <c r="F17" s="28"/>
      <c r="G17" s="31"/>
      <c r="H17" s="29"/>
      <c r="I17" s="29" t="str">
        <f t="shared" si="0"/>
        <v/>
      </c>
      <c r="J17" s="29" t="str">
        <f t="shared" si="1"/>
        <v/>
      </c>
      <c r="K17" s="41"/>
      <c r="L17" s="41"/>
    </row>
    <row r="18" ht="15" customHeight="1" spans="1:12">
      <c r="A18" s="25"/>
      <c r="B18" s="26"/>
      <c r="C18" s="27"/>
      <c r="D18" s="26"/>
      <c r="E18" s="299"/>
      <c r="F18" s="28"/>
      <c r="G18" s="31"/>
      <c r="H18" s="29"/>
      <c r="I18" s="29" t="str">
        <f t="shared" si="0"/>
        <v/>
      </c>
      <c r="J18" s="29" t="str">
        <f t="shared" si="1"/>
        <v/>
      </c>
      <c r="K18" s="41"/>
      <c r="L18" s="41"/>
    </row>
    <row r="19" ht="15" customHeight="1" spans="1:12">
      <c r="A19" s="25"/>
      <c r="B19" s="26"/>
      <c r="C19" s="27"/>
      <c r="D19" s="26"/>
      <c r="E19" s="299"/>
      <c r="F19" s="28"/>
      <c r="G19" s="31"/>
      <c r="H19" s="29"/>
      <c r="I19" s="29" t="str">
        <f t="shared" si="0"/>
        <v/>
      </c>
      <c r="J19" s="29" t="str">
        <f t="shared" si="1"/>
        <v/>
      </c>
      <c r="K19" s="41"/>
      <c r="L19" s="41"/>
    </row>
    <row r="20" ht="15" customHeight="1" spans="1:12">
      <c r="A20" s="25"/>
      <c r="B20" s="26"/>
      <c r="C20" s="27"/>
      <c r="D20" s="26"/>
      <c r="E20" s="299"/>
      <c r="F20" s="28"/>
      <c r="G20" s="31"/>
      <c r="H20" s="29"/>
      <c r="I20" s="29" t="str">
        <f t="shared" si="0"/>
        <v/>
      </c>
      <c r="J20" s="29" t="str">
        <f t="shared" si="1"/>
        <v/>
      </c>
      <c r="K20" s="41"/>
      <c r="L20" s="41"/>
    </row>
    <row r="21" ht="15" customHeight="1" spans="1:12">
      <c r="A21" s="25"/>
      <c r="B21" s="26"/>
      <c r="C21" s="27"/>
      <c r="D21" s="26"/>
      <c r="E21" s="299"/>
      <c r="F21" s="28"/>
      <c r="G21" s="31"/>
      <c r="H21" s="29"/>
      <c r="I21" s="29" t="str">
        <f t="shared" si="0"/>
        <v/>
      </c>
      <c r="J21" s="29" t="str">
        <f t="shared" si="1"/>
        <v/>
      </c>
      <c r="K21" s="41"/>
      <c r="L21" s="41"/>
    </row>
    <row r="22" ht="15" customHeight="1" spans="1:12">
      <c r="A22" s="25"/>
      <c r="B22" s="26"/>
      <c r="C22" s="27"/>
      <c r="D22" s="26"/>
      <c r="E22" s="299"/>
      <c r="F22" s="28"/>
      <c r="G22" s="31"/>
      <c r="H22" s="29"/>
      <c r="I22" s="29" t="str">
        <f t="shared" si="0"/>
        <v/>
      </c>
      <c r="J22" s="29" t="str">
        <f t="shared" si="1"/>
        <v/>
      </c>
      <c r="K22" s="41"/>
      <c r="L22" s="41"/>
    </row>
    <row r="23" ht="15" customHeight="1" spans="1:12">
      <c r="A23" s="25"/>
      <c r="B23" s="26"/>
      <c r="C23" s="27"/>
      <c r="D23" s="26"/>
      <c r="E23" s="299"/>
      <c r="F23" s="28"/>
      <c r="G23" s="31"/>
      <c r="H23" s="29"/>
      <c r="I23" s="29" t="str">
        <f t="shared" si="0"/>
        <v/>
      </c>
      <c r="J23" s="29" t="str">
        <f t="shared" si="1"/>
        <v/>
      </c>
      <c r="K23" s="41"/>
      <c r="L23" s="41"/>
    </row>
    <row r="24" ht="15" customHeight="1" spans="1:12">
      <c r="A24" s="25"/>
      <c r="B24" s="26"/>
      <c r="C24" s="27"/>
      <c r="D24" s="26"/>
      <c r="E24" s="299"/>
      <c r="F24" s="28"/>
      <c r="G24" s="31"/>
      <c r="H24" s="29"/>
      <c r="I24" s="29" t="str">
        <f t="shared" si="0"/>
        <v/>
      </c>
      <c r="J24" s="29" t="str">
        <f t="shared" si="1"/>
        <v/>
      </c>
      <c r="K24" s="41"/>
      <c r="L24" s="41"/>
    </row>
    <row r="25" ht="15" customHeight="1" spans="1:12">
      <c r="A25" s="25"/>
      <c r="B25" s="26"/>
      <c r="C25" s="27"/>
      <c r="D25" s="26"/>
      <c r="E25" s="299"/>
      <c r="F25" s="28"/>
      <c r="G25" s="31"/>
      <c r="H25" s="29"/>
      <c r="I25" s="29" t="str">
        <f t="shared" si="0"/>
        <v/>
      </c>
      <c r="J25" s="29" t="str">
        <f t="shared" si="1"/>
        <v/>
      </c>
      <c r="K25" s="41"/>
      <c r="L25" s="41"/>
    </row>
    <row r="26" ht="15" customHeight="1" spans="1:12">
      <c r="A26" s="25"/>
      <c r="B26" s="26"/>
      <c r="C26" s="27"/>
      <c r="D26" s="26"/>
      <c r="E26" s="299"/>
      <c r="F26" s="28"/>
      <c r="G26" s="31"/>
      <c r="H26" s="29"/>
      <c r="I26" s="29" t="str">
        <f t="shared" si="0"/>
        <v/>
      </c>
      <c r="J26" s="29" t="str">
        <f t="shared" si="1"/>
        <v/>
      </c>
      <c r="K26" s="41"/>
      <c r="L26" s="41"/>
    </row>
    <row r="27" ht="15" customHeight="1" spans="1:12">
      <c r="A27" s="25"/>
      <c r="B27" s="26"/>
      <c r="C27" s="27"/>
      <c r="D27" s="26"/>
      <c r="E27" s="299"/>
      <c r="F27" s="28"/>
      <c r="G27" s="31"/>
      <c r="H27" s="29"/>
      <c r="I27" s="29" t="str">
        <f t="shared" si="0"/>
        <v/>
      </c>
      <c r="J27" s="29" t="str">
        <f t="shared" si="1"/>
        <v/>
      </c>
      <c r="K27" s="41"/>
      <c r="L27" s="41"/>
    </row>
    <row r="28" ht="15" customHeight="1" spans="1:12">
      <c r="A28" s="25"/>
      <c r="B28" s="26"/>
      <c r="C28" s="27"/>
      <c r="D28" s="26"/>
      <c r="E28" s="299"/>
      <c r="F28" s="28"/>
      <c r="G28" s="31"/>
      <c r="H28" s="29"/>
      <c r="I28" s="29" t="str">
        <f t="shared" si="0"/>
        <v/>
      </c>
      <c r="J28" s="29" t="str">
        <f t="shared" si="1"/>
        <v/>
      </c>
      <c r="K28" s="41"/>
      <c r="L28" s="41"/>
    </row>
    <row r="29" ht="15" customHeight="1" spans="1:12">
      <c r="A29" s="25"/>
      <c r="B29" s="26"/>
      <c r="C29" s="27"/>
      <c r="D29" s="26"/>
      <c r="E29" s="299"/>
      <c r="F29" s="28"/>
      <c r="G29" s="31"/>
      <c r="H29" s="29"/>
      <c r="I29" s="29" t="str">
        <f t="shared" si="0"/>
        <v/>
      </c>
      <c r="J29" s="29" t="str">
        <f t="shared" si="1"/>
        <v/>
      </c>
      <c r="K29" s="41"/>
      <c r="L29" s="41"/>
    </row>
    <row r="30" s="14" customFormat="1" ht="15" customHeight="1" spans="1:12">
      <c r="A30" s="32" t="s">
        <v>549</v>
      </c>
      <c r="B30" s="33"/>
      <c r="C30" s="34"/>
      <c r="D30" s="22"/>
      <c r="E30" s="36">
        <f>SUM(E7:E29)</f>
        <v>0</v>
      </c>
      <c r="F30" s="35">
        <f>SUM(F7:F29)</f>
        <v>0</v>
      </c>
      <c r="G30" s="36">
        <f>SUM(G7:G29)</f>
        <v>0</v>
      </c>
      <c r="H30" s="37">
        <f>SUM(H7:H29)</f>
        <v>0</v>
      </c>
      <c r="I30" s="37" t="str">
        <f t="shared" si="0"/>
        <v/>
      </c>
      <c r="J30" s="37" t="str">
        <f t="shared" si="1"/>
        <v/>
      </c>
      <c r="K30" s="42"/>
      <c r="L30" s="42"/>
    </row>
  </sheetData>
  <mergeCells count="3">
    <mergeCell ref="A2:K2"/>
    <mergeCell ref="A3:K3"/>
    <mergeCell ref="A30:B30"/>
  </mergeCells>
  <hyperlinks>
    <hyperlink ref="A1" location="索引目录!D27" display="返回索引页"/>
    <hyperlink ref="B1" location="流动资产汇总表!B2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pageSetUpPr fitToPage="1"/>
  </sheetPr>
  <dimension ref="A1:O31"/>
  <sheetViews>
    <sheetView view="pageBreakPreview" zoomScale="80" zoomScaleNormal="90" topLeftCell="B1" workbookViewId="0">
      <pane ySplit="6" topLeftCell="A7" activePane="bottomLeft" state="frozen"/>
      <selection/>
      <selection pane="bottomLeft" activeCell="O6" sqref="O6"/>
    </sheetView>
  </sheetViews>
  <sheetFormatPr defaultColWidth="9" defaultRowHeight="15.75" customHeight="1"/>
  <cols>
    <col min="1" max="1" width="5.875" style="15" customWidth="1"/>
    <col min="2" max="2" width="15.625" style="15" customWidth="1"/>
    <col min="3" max="3" width="8.25" style="15" customWidth="1"/>
    <col min="4" max="5" width="9.125" style="15" customWidth="1"/>
    <col min="6" max="6" width="9.875" style="15" customWidth="1"/>
    <col min="7" max="7" width="11.25" style="15" customWidth="1"/>
    <col min="8" max="8" width="13.625" style="15" customWidth="1"/>
    <col min="9" max="9" width="12.625" style="15" hidden="1" customWidth="1" outlineLevel="1"/>
    <col min="10" max="10" width="13" style="15" customWidth="1" collapsed="1"/>
    <col min="11" max="11" width="13" style="15" customWidth="1"/>
    <col min="12" max="12" width="8.5" style="15" customWidth="1"/>
    <col min="13" max="13" width="8.25" style="15" customWidth="1"/>
    <col min="14" max="14" width="6.25" style="15" customWidth="1"/>
    <col min="15" max="15" width="11.375" style="15" customWidth="1"/>
    <col min="16" max="16384" width="9" style="15"/>
  </cols>
  <sheetData>
    <row r="1" s="86" customFormat="1" ht="10.5" spans="1:14">
      <c r="A1" s="87" t="s">
        <v>271</v>
      </c>
      <c r="B1" s="87" t="s">
        <v>272</v>
      </c>
      <c r="C1" s="88"/>
      <c r="D1" s="88"/>
      <c r="E1" s="88"/>
      <c r="F1" s="88"/>
      <c r="G1" s="88"/>
      <c r="H1" s="88"/>
      <c r="I1" s="88"/>
      <c r="J1" s="88"/>
      <c r="K1" s="88"/>
      <c r="L1" s="88"/>
      <c r="M1" s="88"/>
      <c r="N1" s="88"/>
    </row>
    <row r="2" s="12" customFormat="1" ht="30" customHeight="1" spans="1:14">
      <c r="A2" s="19" t="s">
        <v>555</v>
      </c>
      <c r="B2" s="19"/>
      <c r="C2" s="19"/>
      <c r="D2" s="19"/>
      <c r="E2" s="19"/>
      <c r="F2" s="19"/>
      <c r="G2" s="19"/>
      <c r="H2" s="19"/>
      <c r="I2" s="19"/>
      <c r="J2" s="19"/>
      <c r="K2" s="19"/>
      <c r="L2" s="19"/>
      <c r="M2" s="19"/>
      <c r="N2" s="19"/>
    </row>
    <row r="3" ht="15" customHeight="1" spans="1:15">
      <c r="A3" s="20" t="str">
        <f>CONCATENATE(封面!D9,封面!F9,封面!G9,封面!H9,封面!I9,封面!J9,封面!K9)</f>
        <v>评估基准日：2025年1月31日</v>
      </c>
      <c r="B3" s="20"/>
      <c r="C3" s="20"/>
      <c r="D3" s="20"/>
      <c r="E3" s="20"/>
      <c r="F3" s="20"/>
      <c r="G3" s="20"/>
      <c r="H3" s="20"/>
      <c r="I3" s="20"/>
      <c r="J3" s="20"/>
      <c r="K3" s="38"/>
      <c r="L3" s="38"/>
      <c r="M3" s="38"/>
      <c r="N3" s="38"/>
      <c r="O3" s="38"/>
    </row>
    <row r="4" ht="15" customHeight="1" spans="1:15">
      <c r="A4" s="20"/>
      <c r="B4" s="20"/>
      <c r="C4" s="20"/>
      <c r="D4" s="20"/>
      <c r="E4" s="20"/>
      <c r="F4" s="20"/>
      <c r="G4" s="20"/>
      <c r="H4" s="20"/>
      <c r="I4" s="20"/>
      <c r="J4" s="20"/>
      <c r="K4" s="38"/>
      <c r="L4" s="39"/>
      <c r="M4" s="38"/>
      <c r="N4" s="39" t="s">
        <v>556</v>
      </c>
      <c r="O4" s="38"/>
    </row>
    <row r="5" ht="15" customHeight="1" spans="1:14">
      <c r="A5" s="21" t="str">
        <f>封面!D7&amp;封面!F7</f>
        <v>产权持有单位：北京巴布科克·威尔科克斯有限公司</v>
      </c>
      <c r="N5" s="39" t="s">
        <v>327</v>
      </c>
    </row>
    <row r="6" s="13" customFormat="1" ht="19.9" customHeight="1" spans="1:15">
      <c r="A6" s="22" t="s">
        <v>328</v>
      </c>
      <c r="B6" s="22" t="s">
        <v>368</v>
      </c>
      <c r="C6" s="22" t="s">
        <v>557</v>
      </c>
      <c r="D6" s="22" t="s">
        <v>380</v>
      </c>
      <c r="E6" s="22" t="s">
        <v>558</v>
      </c>
      <c r="F6" s="22" t="s">
        <v>381</v>
      </c>
      <c r="G6" s="22" t="s">
        <v>559</v>
      </c>
      <c r="H6" s="56" t="s">
        <v>560</v>
      </c>
      <c r="I6" s="22" t="s">
        <v>333</v>
      </c>
      <c r="J6" s="56" t="s">
        <v>334</v>
      </c>
      <c r="K6" s="22" t="s">
        <v>335</v>
      </c>
      <c r="L6" s="22" t="s">
        <v>336</v>
      </c>
      <c r="M6" s="22" t="s">
        <v>337</v>
      </c>
      <c r="N6" s="22" t="s">
        <v>338</v>
      </c>
      <c r="O6" s="40" t="s">
        <v>345</v>
      </c>
    </row>
    <row r="7" ht="15" customHeight="1" spans="1:15">
      <c r="A7" s="25"/>
      <c r="B7" s="26"/>
      <c r="C7" s="26"/>
      <c r="D7" s="27"/>
      <c r="E7" s="27"/>
      <c r="F7" s="25"/>
      <c r="G7" s="29"/>
      <c r="H7" s="29"/>
      <c r="I7" s="29"/>
      <c r="J7" s="29"/>
      <c r="K7" s="29"/>
      <c r="L7" s="31" t="str">
        <f>IF(OR(AND(J7=0,K7=0),K7=0),"",K7-J7)</f>
        <v/>
      </c>
      <c r="M7" s="71" t="str">
        <f>IF(ISERROR(L7/J7),"",L7/ABS(J7)*100)</f>
        <v/>
      </c>
      <c r="N7" s="41"/>
      <c r="O7" s="41"/>
    </row>
    <row r="8" ht="15" customHeight="1" spans="1:15">
      <c r="A8" s="25"/>
      <c r="B8" s="26"/>
      <c r="C8" s="26"/>
      <c r="D8" s="27"/>
      <c r="E8" s="27"/>
      <c r="F8" s="25"/>
      <c r="G8" s="29"/>
      <c r="H8" s="29"/>
      <c r="I8" s="29"/>
      <c r="J8" s="29"/>
      <c r="K8" s="29"/>
      <c r="L8" s="29" t="str">
        <f t="shared" ref="L8:L31" si="0">IF(OR(AND(J8=0,K8=0),K8=0),"",K8-J8)</f>
        <v/>
      </c>
      <c r="M8" s="29" t="str">
        <f t="shared" ref="M8:M31" si="1">IF(ISERROR(L8/J8),"",L8/ABS(J8)*100)</f>
        <v/>
      </c>
      <c r="N8" s="41"/>
      <c r="O8" s="41"/>
    </row>
    <row r="9" ht="15" customHeight="1" spans="1:15">
      <c r="A9" s="25"/>
      <c r="B9" s="26"/>
      <c r="C9" s="26"/>
      <c r="D9" s="27"/>
      <c r="E9" s="27"/>
      <c r="F9" s="25"/>
      <c r="G9" s="29"/>
      <c r="H9" s="29"/>
      <c r="I9" s="29"/>
      <c r="J9" s="29"/>
      <c r="K9" s="29"/>
      <c r="L9" s="29" t="str">
        <f t="shared" si="0"/>
        <v/>
      </c>
      <c r="M9" s="29" t="str">
        <f t="shared" si="1"/>
        <v/>
      </c>
      <c r="N9" s="41"/>
      <c r="O9" s="41"/>
    </row>
    <row r="10" ht="15" customHeight="1" spans="1:15">
      <c r="A10" s="25"/>
      <c r="B10" s="26"/>
      <c r="C10" s="26"/>
      <c r="D10" s="27"/>
      <c r="E10" s="27"/>
      <c r="F10" s="25"/>
      <c r="G10" s="29"/>
      <c r="H10" s="29"/>
      <c r="I10" s="29"/>
      <c r="J10" s="29"/>
      <c r="K10" s="29"/>
      <c r="L10" s="29" t="str">
        <f t="shared" si="0"/>
        <v/>
      </c>
      <c r="M10" s="29" t="str">
        <f t="shared" si="1"/>
        <v/>
      </c>
      <c r="N10" s="41"/>
      <c r="O10" s="41"/>
    </row>
    <row r="11" ht="15" customHeight="1" spans="1:15">
      <c r="A11" s="25"/>
      <c r="B11" s="26"/>
      <c r="C11" s="26"/>
      <c r="D11" s="27"/>
      <c r="E11" s="27"/>
      <c r="F11" s="25"/>
      <c r="G11" s="29"/>
      <c r="H11" s="29"/>
      <c r="I11" s="29"/>
      <c r="J11" s="29"/>
      <c r="K11" s="29"/>
      <c r="L11" s="29" t="str">
        <f t="shared" si="0"/>
        <v/>
      </c>
      <c r="M11" s="29" t="str">
        <f t="shared" si="1"/>
        <v/>
      </c>
      <c r="N11" s="41"/>
      <c r="O11" s="41"/>
    </row>
    <row r="12" ht="15" customHeight="1" spans="1:15">
      <c r="A12" s="25"/>
      <c r="B12" s="26"/>
      <c r="C12" s="26"/>
      <c r="D12" s="27"/>
      <c r="E12" s="27"/>
      <c r="F12" s="25"/>
      <c r="G12" s="29"/>
      <c r="H12" s="29"/>
      <c r="I12" s="29"/>
      <c r="J12" s="29"/>
      <c r="K12" s="29"/>
      <c r="L12" s="29" t="str">
        <f t="shared" si="0"/>
        <v/>
      </c>
      <c r="M12" s="29" t="str">
        <f t="shared" si="1"/>
        <v/>
      </c>
      <c r="N12" s="41"/>
      <c r="O12" s="41"/>
    </row>
    <row r="13" ht="15" customHeight="1" spans="1:15">
      <c r="A13" s="25"/>
      <c r="B13" s="26"/>
      <c r="C13" s="26"/>
      <c r="D13" s="27"/>
      <c r="E13" s="27"/>
      <c r="F13" s="25"/>
      <c r="G13" s="29"/>
      <c r="H13" s="29"/>
      <c r="I13" s="29"/>
      <c r="J13" s="29"/>
      <c r="K13" s="29"/>
      <c r="L13" s="29" t="str">
        <f t="shared" si="0"/>
        <v/>
      </c>
      <c r="M13" s="29" t="str">
        <f t="shared" si="1"/>
        <v/>
      </c>
      <c r="N13" s="41"/>
      <c r="O13" s="41"/>
    </row>
    <row r="14" ht="15" customHeight="1" spans="1:15">
      <c r="A14" s="25"/>
      <c r="B14" s="26"/>
      <c r="C14" s="26"/>
      <c r="D14" s="27"/>
      <c r="E14" s="27"/>
      <c r="F14" s="25"/>
      <c r="G14" s="29"/>
      <c r="H14" s="29"/>
      <c r="I14" s="29"/>
      <c r="J14" s="29"/>
      <c r="K14" s="29"/>
      <c r="L14" s="29" t="str">
        <f t="shared" si="0"/>
        <v/>
      </c>
      <c r="M14" s="29" t="str">
        <f t="shared" si="1"/>
        <v/>
      </c>
      <c r="N14" s="41"/>
      <c r="O14" s="41"/>
    </row>
    <row r="15" ht="15" customHeight="1" spans="1:15">
      <c r="A15" s="25"/>
      <c r="B15" s="26"/>
      <c r="C15" s="26"/>
      <c r="D15" s="27"/>
      <c r="E15" s="27"/>
      <c r="F15" s="25"/>
      <c r="G15" s="29"/>
      <c r="H15" s="29"/>
      <c r="I15" s="29"/>
      <c r="J15" s="29"/>
      <c r="K15" s="29"/>
      <c r="L15" s="29" t="str">
        <f t="shared" si="0"/>
        <v/>
      </c>
      <c r="M15" s="29" t="str">
        <f t="shared" si="1"/>
        <v/>
      </c>
      <c r="N15" s="41"/>
      <c r="O15" s="41"/>
    </row>
    <row r="16" ht="15" customHeight="1" spans="1:15">
      <c r="A16" s="25"/>
      <c r="B16" s="26"/>
      <c r="C16" s="26"/>
      <c r="D16" s="27"/>
      <c r="E16" s="27"/>
      <c r="F16" s="25"/>
      <c r="G16" s="29"/>
      <c r="H16" s="29"/>
      <c r="I16" s="29"/>
      <c r="J16" s="29"/>
      <c r="K16" s="29"/>
      <c r="L16" s="29" t="str">
        <f t="shared" si="0"/>
        <v/>
      </c>
      <c r="M16" s="29" t="str">
        <f t="shared" si="1"/>
        <v/>
      </c>
      <c r="N16" s="41"/>
      <c r="O16" s="41"/>
    </row>
    <row r="17" ht="15" customHeight="1" spans="1:15">
      <c r="A17" s="25"/>
      <c r="B17" s="26"/>
      <c r="C17" s="26"/>
      <c r="D17" s="27"/>
      <c r="E17" s="27"/>
      <c r="F17" s="25"/>
      <c r="G17" s="29"/>
      <c r="H17" s="29"/>
      <c r="I17" s="29"/>
      <c r="J17" s="29"/>
      <c r="K17" s="29"/>
      <c r="L17" s="29" t="str">
        <f t="shared" si="0"/>
        <v/>
      </c>
      <c r="M17" s="29" t="str">
        <f t="shared" si="1"/>
        <v/>
      </c>
      <c r="N17" s="41"/>
      <c r="O17" s="41"/>
    </row>
    <row r="18" ht="15" customHeight="1" spans="1:15">
      <c r="A18" s="25"/>
      <c r="B18" s="26"/>
      <c r="C18" s="26"/>
      <c r="D18" s="27"/>
      <c r="E18" s="27"/>
      <c r="F18" s="25"/>
      <c r="G18" s="29"/>
      <c r="H18" s="29"/>
      <c r="I18" s="29"/>
      <c r="J18" s="29"/>
      <c r="K18" s="29"/>
      <c r="L18" s="29" t="str">
        <f t="shared" si="0"/>
        <v/>
      </c>
      <c r="M18" s="29" t="str">
        <f t="shared" si="1"/>
        <v/>
      </c>
      <c r="N18" s="41"/>
      <c r="O18" s="41"/>
    </row>
    <row r="19" ht="15" customHeight="1" spans="1:15">
      <c r="A19" s="25"/>
      <c r="B19" s="26"/>
      <c r="C19" s="26"/>
      <c r="D19" s="27"/>
      <c r="E19" s="27"/>
      <c r="F19" s="25"/>
      <c r="G19" s="29"/>
      <c r="H19" s="29"/>
      <c r="I19" s="29"/>
      <c r="J19" s="29"/>
      <c r="K19" s="29"/>
      <c r="L19" s="29" t="str">
        <f t="shared" si="0"/>
        <v/>
      </c>
      <c r="M19" s="29" t="str">
        <f t="shared" si="1"/>
        <v/>
      </c>
      <c r="N19" s="41"/>
      <c r="O19" s="41"/>
    </row>
    <row r="20" ht="15" customHeight="1" spans="1:15">
      <c r="A20" s="25"/>
      <c r="B20" s="26"/>
      <c r="C20" s="26"/>
      <c r="D20" s="27"/>
      <c r="E20" s="27"/>
      <c r="F20" s="25"/>
      <c r="G20" s="29"/>
      <c r="H20" s="29"/>
      <c r="I20" s="29"/>
      <c r="J20" s="29"/>
      <c r="K20" s="29"/>
      <c r="L20" s="29" t="str">
        <f t="shared" si="0"/>
        <v/>
      </c>
      <c r="M20" s="29" t="str">
        <f t="shared" si="1"/>
        <v/>
      </c>
      <c r="N20" s="41"/>
      <c r="O20" s="41"/>
    </row>
    <row r="21" ht="15" customHeight="1" spans="1:15">
      <c r="A21" s="25"/>
      <c r="B21" s="26"/>
      <c r="C21" s="26"/>
      <c r="D21" s="27"/>
      <c r="E21" s="27"/>
      <c r="F21" s="25"/>
      <c r="G21" s="29"/>
      <c r="H21" s="29"/>
      <c r="I21" s="29"/>
      <c r="J21" s="29"/>
      <c r="K21" s="29"/>
      <c r="L21" s="29" t="str">
        <f t="shared" si="0"/>
        <v/>
      </c>
      <c r="M21" s="29" t="str">
        <f t="shared" si="1"/>
        <v/>
      </c>
      <c r="N21" s="41"/>
      <c r="O21" s="41"/>
    </row>
    <row r="22" ht="15" customHeight="1" spans="1:15">
      <c r="A22" s="25"/>
      <c r="B22" s="26"/>
      <c r="C22" s="26"/>
      <c r="D22" s="27"/>
      <c r="E22" s="27"/>
      <c r="F22" s="25"/>
      <c r="G22" s="29"/>
      <c r="H22" s="29"/>
      <c r="I22" s="29"/>
      <c r="J22" s="29"/>
      <c r="K22" s="29"/>
      <c r="L22" s="29" t="str">
        <f t="shared" si="0"/>
        <v/>
      </c>
      <c r="M22" s="29" t="str">
        <f t="shared" si="1"/>
        <v/>
      </c>
      <c r="N22" s="41"/>
      <c r="O22" s="41"/>
    </row>
    <row r="23" ht="15" customHeight="1" spans="1:15">
      <c r="A23" s="25"/>
      <c r="B23" s="26"/>
      <c r="C23" s="26"/>
      <c r="D23" s="27"/>
      <c r="E23" s="27"/>
      <c r="F23" s="25"/>
      <c r="G23" s="29"/>
      <c r="H23" s="29"/>
      <c r="I23" s="29"/>
      <c r="J23" s="29"/>
      <c r="K23" s="29"/>
      <c r="L23" s="29" t="str">
        <f t="shared" si="0"/>
        <v/>
      </c>
      <c r="M23" s="29" t="str">
        <f t="shared" si="1"/>
        <v/>
      </c>
      <c r="N23" s="41"/>
      <c r="O23" s="41"/>
    </row>
    <row r="24" ht="15" customHeight="1" spans="1:15">
      <c r="A24" s="25"/>
      <c r="B24" s="26"/>
      <c r="C24" s="26"/>
      <c r="D24" s="27"/>
      <c r="E24" s="27"/>
      <c r="F24" s="25"/>
      <c r="G24" s="29"/>
      <c r="H24" s="29"/>
      <c r="I24" s="29"/>
      <c r="J24" s="29"/>
      <c r="K24" s="29"/>
      <c r="L24" s="29" t="str">
        <f t="shared" si="0"/>
        <v/>
      </c>
      <c r="M24" s="29" t="str">
        <f t="shared" si="1"/>
        <v/>
      </c>
      <c r="N24" s="41"/>
      <c r="O24" s="41"/>
    </row>
    <row r="25" ht="15" customHeight="1" spans="1:15">
      <c r="A25" s="25"/>
      <c r="B25" s="26"/>
      <c r="C25" s="26"/>
      <c r="D25" s="27"/>
      <c r="E25" s="27"/>
      <c r="F25" s="25"/>
      <c r="G25" s="29"/>
      <c r="H25" s="29"/>
      <c r="I25" s="29"/>
      <c r="J25" s="29"/>
      <c r="K25" s="29"/>
      <c r="L25" s="29" t="str">
        <f t="shared" si="0"/>
        <v/>
      </c>
      <c r="M25" s="29" t="str">
        <f t="shared" si="1"/>
        <v/>
      </c>
      <c r="N25" s="41"/>
      <c r="O25" s="41"/>
    </row>
    <row r="26" ht="15" customHeight="1" spans="1:15">
      <c r="A26" s="25"/>
      <c r="B26" s="26"/>
      <c r="C26" s="26"/>
      <c r="D26" s="27"/>
      <c r="E26" s="27"/>
      <c r="F26" s="25"/>
      <c r="G26" s="29"/>
      <c r="H26" s="29"/>
      <c r="I26" s="29"/>
      <c r="J26" s="29"/>
      <c r="K26" s="29"/>
      <c r="L26" s="29" t="str">
        <f t="shared" si="0"/>
        <v/>
      </c>
      <c r="M26" s="29" t="str">
        <f t="shared" si="1"/>
        <v/>
      </c>
      <c r="N26" s="41"/>
      <c r="O26" s="41"/>
    </row>
    <row r="27" ht="15" customHeight="1" spans="1:15">
      <c r="A27" s="25"/>
      <c r="B27" s="26"/>
      <c r="C27" s="26"/>
      <c r="D27" s="27"/>
      <c r="E27" s="27"/>
      <c r="F27" s="25"/>
      <c r="G27" s="29"/>
      <c r="H27" s="29"/>
      <c r="I27" s="29"/>
      <c r="J27" s="29"/>
      <c r="K27" s="29"/>
      <c r="L27" s="29" t="str">
        <f t="shared" si="0"/>
        <v/>
      </c>
      <c r="M27" s="29" t="str">
        <f t="shared" si="1"/>
        <v/>
      </c>
      <c r="N27" s="41"/>
      <c r="O27" s="41"/>
    </row>
    <row r="28" s="14" customFormat="1" ht="15" customHeight="1" spans="1:15">
      <c r="A28" s="100" t="s">
        <v>402</v>
      </c>
      <c r="B28" s="100"/>
      <c r="C28" s="22"/>
      <c r="D28" s="89"/>
      <c r="E28" s="89"/>
      <c r="F28" s="22"/>
      <c r="G28" s="22"/>
      <c r="H28" s="22"/>
      <c r="I28" s="37">
        <f>SUM(I7:I27)</f>
        <v>0</v>
      </c>
      <c r="J28" s="37">
        <f>SUM(J7:J27)</f>
        <v>0</v>
      </c>
      <c r="K28" s="37">
        <f>SUM(K7:K27)</f>
        <v>0</v>
      </c>
      <c r="L28" s="37" t="str">
        <f t="shared" si="0"/>
        <v/>
      </c>
      <c r="M28" s="37" t="str">
        <f t="shared" si="1"/>
        <v/>
      </c>
      <c r="N28" s="42"/>
      <c r="O28" s="42"/>
    </row>
    <row r="29" ht="15" customHeight="1" spans="1:15">
      <c r="A29" s="104" t="s">
        <v>441</v>
      </c>
      <c r="B29" s="104"/>
      <c r="C29" s="25"/>
      <c r="D29" s="98"/>
      <c r="E29" s="98"/>
      <c r="F29" s="25"/>
      <c r="G29" s="25"/>
      <c r="H29" s="25"/>
      <c r="I29" s="29"/>
      <c r="J29" s="29">
        <v>0</v>
      </c>
      <c r="K29" s="29"/>
      <c r="L29" s="29" t="str">
        <f t="shared" si="0"/>
        <v/>
      </c>
      <c r="M29" s="29" t="str">
        <f t="shared" si="1"/>
        <v/>
      </c>
      <c r="N29" s="41"/>
      <c r="O29" s="41"/>
    </row>
    <row r="30" customFormat="1" ht="15" customHeight="1" spans="1:15">
      <c r="A30" s="104" t="s">
        <v>404</v>
      </c>
      <c r="B30" s="104"/>
      <c r="C30" s="25"/>
      <c r="D30" s="98"/>
      <c r="E30" s="98"/>
      <c r="F30" s="25"/>
      <c r="G30" s="25"/>
      <c r="H30" s="25"/>
      <c r="I30" s="29"/>
      <c r="J30" s="29"/>
      <c r="K30" s="29">
        <v>0</v>
      </c>
      <c r="L30" s="29" t="str">
        <f t="shared" si="0"/>
        <v/>
      </c>
      <c r="M30" s="29" t="str">
        <f t="shared" si="1"/>
        <v/>
      </c>
      <c r="N30" s="41"/>
      <c r="O30" s="298"/>
    </row>
    <row r="31" s="14" customFormat="1" ht="15" customHeight="1" spans="1:15">
      <c r="A31" s="100" t="s">
        <v>405</v>
      </c>
      <c r="B31" s="100"/>
      <c r="C31" s="22"/>
      <c r="D31" s="89"/>
      <c r="E31" s="89"/>
      <c r="F31" s="22"/>
      <c r="G31" s="22"/>
      <c r="H31" s="22"/>
      <c r="I31" s="37">
        <f>I28-I29</f>
        <v>0</v>
      </c>
      <c r="J31" s="37">
        <f>J28-J29</f>
        <v>0</v>
      </c>
      <c r="K31" s="37">
        <f>K28-K30</f>
        <v>0</v>
      </c>
      <c r="L31" s="37" t="str">
        <f t="shared" si="0"/>
        <v/>
      </c>
      <c r="M31" s="37" t="str">
        <f t="shared" si="1"/>
        <v/>
      </c>
      <c r="N31" s="42"/>
      <c r="O31" s="42"/>
    </row>
  </sheetData>
  <mergeCells count="6">
    <mergeCell ref="A2:N2"/>
    <mergeCell ref="A3:N3"/>
    <mergeCell ref="A28:B28"/>
    <mergeCell ref="A29:B29"/>
    <mergeCell ref="A30:B30"/>
    <mergeCell ref="A31:B31"/>
  </mergeCells>
  <hyperlinks>
    <hyperlink ref="A1" location="索引目录!E29" display="返回索引页"/>
    <hyperlink ref="B1" location="可供出售金融资产汇总!B1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23"/>
  <sheetViews>
    <sheetView zoomScale="90" zoomScaleNormal="90" topLeftCell="A10" workbookViewId="0">
      <selection activeCell="M25" sqref="M25"/>
    </sheetView>
  </sheetViews>
  <sheetFormatPr defaultColWidth="9" defaultRowHeight="15.5"/>
  <sheetData>
    <row r="1" ht="28.25" spans="1:13">
      <c r="A1" s="604" t="s">
        <v>138</v>
      </c>
      <c r="B1" s="604"/>
      <c r="C1" s="604"/>
      <c r="D1" s="604"/>
      <c r="E1" s="604"/>
      <c r="F1" s="604"/>
      <c r="G1" s="604"/>
      <c r="H1" s="604"/>
      <c r="I1" s="604"/>
      <c r="J1" s="604"/>
      <c r="K1" s="604"/>
      <c r="L1" s="604"/>
      <c r="M1" s="604"/>
    </row>
    <row r="2" ht="16.25" spans="1:1">
      <c r="A2" s="605" t="s">
        <v>139</v>
      </c>
    </row>
    <row r="3" s="15" customFormat="1" ht="18" customHeight="1" spans="1:14">
      <c r="A3" s="606" t="s">
        <v>140</v>
      </c>
      <c r="B3" s="607" t="s">
        <v>141</v>
      </c>
      <c r="C3" s="607"/>
      <c r="D3" s="607"/>
      <c r="E3" s="607"/>
      <c r="F3" s="607"/>
      <c r="G3" s="607"/>
      <c r="H3" s="607"/>
      <c r="I3" s="607"/>
      <c r="J3" s="607"/>
      <c r="K3" s="607"/>
      <c r="L3" s="607"/>
      <c r="M3" s="607"/>
      <c r="N3" s="607"/>
    </row>
    <row r="4" s="15" customFormat="1" ht="18" customHeight="1" spans="1:14">
      <c r="A4" s="39"/>
      <c r="B4" s="607" t="s">
        <v>142</v>
      </c>
      <c r="C4" s="607"/>
      <c r="D4" s="607"/>
      <c r="E4" s="607"/>
      <c r="F4" s="607"/>
      <c r="G4" s="607"/>
      <c r="H4" s="607"/>
      <c r="I4" s="607"/>
      <c r="J4" s="607"/>
      <c r="K4" s="607"/>
      <c r="L4" s="607"/>
      <c r="M4" s="607"/>
      <c r="N4" s="607"/>
    </row>
    <row r="5" s="15" customFormat="1" ht="18" customHeight="1" spans="1:14">
      <c r="A5" s="39"/>
      <c r="B5" s="607" t="s">
        <v>143</v>
      </c>
      <c r="C5" s="607"/>
      <c r="D5" s="607"/>
      <c r="E5" s="607"/>
      <c r="F5" s="607"/>
      <c r="G5" s="607"/>
      <c r="H5" s="607"/>
      <c r="I5" s="607"/>
      <c r="J5" s="607"/>
      <c r="K5" s="607"/>
      <c r="L5" s="607"/>
      <c r="M5" s="607"/>
      <c r="N5" s="607"/>
    </row>
    <row r="6" s="15" customFormat="1" ht="18" customHeight="1" spans="1:14">
      <c r="A6" s="606" t="s">
        <v>144</v>
      </c>
      <c r="B6" s="607" t="s">
        <v>145</v>
      </c>
      <c r="C6" s="607"/>
      <c r="D6" s="607"/>
      <c r="E6" s="607"/>
      <c r="F6" s="607"/>
      <c r="G6" s="607"/>
      <c r="H6" s="607"/>
      <c r="I6" s="607"/>
      <c r="J6" s="607"/>
      <c r="K6" s="607"/>
      <c r="L6" s="607"/>
      <c r="M6" s="607"/>
      <c r="N6" s="607"/>
    </row>
    <row r="7" s="15" customFormat="1" ht="18" customHeight="1" spans="1:14">
      <c r="A7" s="606" t="s">
        <v>146</v>
      </c>
      <c r="B7" s="607" t="s">
        <v>147</v>
      </c>
      <c r="C7" s="607"/>
      <c r="D7" s="607"/>
      <c r="E7" s="607"/>
      <c r="F7" s="607"/>
      <c r="G7" s="607"/>
      <c r="H7" s="607"/>
      <c r="I7" s="607"/>
      <c r="J7" s="607"/>
      <c r="K7" s="607"/>
      <c r="L7" s="607"/>
      <c r="M7" s="607"/>
      <c r="N7" s="607"/>
    </row>
    <row r="8" s="15" customFormat="1" ht="18" customHeight="1" spans="1:14">
      <c r="A8" s="606" t="s">
        <v>148</v>
      </c>
      <c r="B8" s="607" t="s">
        <v>149</v>
      </c>
      <c r="C8" s="607"/>
      <c r="D8" s="607"/>
      <c r="E8" s="607"/>
      <c r="F8" s="607"/>
      <c r="G8" s="607"/>
      <c r="H8" s="607"/>
      <c r="I8" s="607"/>
      <c r="J8" s="607"/>
      <c r="K8" s="607"/>
      <c r="L8" s="607"/>
      <c r="M8" s="607"/>
      <c r="N8" s="607"/>
    </row>
    <row r="9" s="15" customFormat="1" ht="18" customHeight="1" spans="1:14">
      <c r="A9" s="606"/>
      <c r="B9" s="607" t="s">
        <v>150</v>
      </c>
      <c r="C9" s="607"/>
      <c r="D9" s="607"/>
      <c r="E9" s="607"/>
      <c r="F9" s="607"/>
      <c r="G9" s="607"/>
      <c r="H9" s="607"/>
      <c r="I9" s="607"/>
      <c r="J9" s="607"/>
      <c r="K9" s="607"/>
      <c r="L9" s="607"/>
      <c r="M9" s="607"/>
      <c r="N9" s="607"/>
    </row>
    <row r="10" s="15" customFormat="1" ht="18" customHeight="1" spans="1:14">
      <c r="A10" s="606"/>
      <c r="B10" s="607" t="s">
        <v>151</v>
      </c>
      <c r="C10" s="607"/>
      <c r="D10" s="607"/>
      <c r="E10" s="607"/>
      <c r="F10" s="607"/>
      <c r="G10" s="607"/>
      <c r="H10" s="607"/>
      <c r="I10" s="607"/>
      <c r="J10" s="607"/>
      <c r="K10" s="607"/>
      <c r="L10" s="607"/>
      <c r="M10" s="607"/>
      <c r="N10" s="607"/>
    </row>
    <row r="11" s="15" customFormat="1" ht="18" customHeight="1" spans="1:14">
      <c r="A11" s="14"/>
      <c r="B11" s="607" t="s">
        <v>152</v>
      </c>
      <c r="C11" s="607"/>
      <c r="D11" s="607"/>
      <c r="E11" s="607"/>
      <c r="F11" s="607"/>
      <c r="G11" s="607"/>
      <c r="H11" s="607"/>
      <c r="I11" s="607"/>
      <c r="J11" s="607"/>
      <c r="K11" s="607"/>
      <c r="L11" s="607"/>
      <c r="M11" s="607"/>
      <c r="N11" s="607"/>
    </row>
    <row r="12" s="15" customFormat="1" ht="18" customHeight="1" spans="1:14">
      <c r="A12" s="606"/>
      <c r="B12" s="607" t="s">
        <v>153</v>
      </c>
      <c r="C12" s="607"/>
      <c r="D12" s="607"/>
      <c r="E12" s="607"/>
      <c r="F12" s="607"/>
      <c r="G12" s="607"/>
      <c r="H12" s="607"/>
      <c r="I12" s="607"/>
      <c r="J12" s="607"/>
      <c r="K12" s="607"/>
      <c r="L12" s="607"/>
      <c r="M12" s="607"/>
      <c r="N12" s="607"/>
    </row>
    <row r="13" s="15" customFormat="1" ht="18" customHeight="1" spans="1:14">
      <c r="A13" s="606" t="s">
        <v>154</v>
      </c>
      <c r="B13" s="607" t="s">
        <v>155</v>
      </c>
      <c r="C13" s="607"/>
      <c r="D13" s="607"/>
      <c r="E13" s="607"/>
      <c r="F13" s="607"/>
      <c r="G13" s="607"/>
      <c r="H13" s="607"/>
      <c r="I13" s="607"/>
      <c r="J13" s="607"/>
      <c r="K13" s="607"/>
      <c r="L13" s="607"/>
      <c r="M13" s="607"/>
      <c r="N13" s="607"/>
    </row>
    <row r="14" s="15" customFormat="1" ht="18" customHeight="1" spans="1:14">
      <c r="A14" s="606" t="s">
        <v>156</v>
      </c>
      <c r="B14" s="607" t="s">
        <v>157</v>
      </c>
      <c r="C14" s="607"/>
      <c r="D14" s="607"/>
      <c r="E14" s="607"/>
      <c r="F14" s="607"/>
      <c r="G14" s="607"/>
      <c r="H14" s="607"/>
      <c r="I14" s="607"/>
      <c r="J14" s="607"/>
      <c r="K14" s="607"/>
      <c r="L14" s="607"/>
      <c r="M14" s="607"/>
      <c r="N14" s="607"/>
    </row>
    <row r="15" s="15" customFormat="1" ht="18" customHeight="1" spans="1:14">
      <c r="A15" s="606" t="s">
        <v>158</v>
      </c>
      <c r="B15" s="607" t="s">
        <v>159</v>
      </c>
      <c r="C15" s="607"/>
      <c r="D15" s="607"/>
      <c r="E15" s="607"/>
      <c r="F15" s="607"/>
      <c r="G15" s="607"/>
      <c r="H15" s="607"/>
      <c r="I15" s="607"/>
      <c r="J15" s="607"/>
      <c r="K15" s="607"/>
      <c r="L15" s="607"/>
      <c r="M15" s="607"/>
      <c r="N15" s="607"/>
    </row>
    <row r="16" s="15" customFormat="1" ht="18" customHeight="1" spans="1:13">
      <c r="A16" s="608" t="s">
        <v>160</v>
      </c>
      <c r="B16" s="609" t="s">
        <v>161</v>
      </c>
      <c r="C16" s="609"/>
      <c r="D16" s="609"/>
      <c r="E16" s="609"/>
      <c r="F16" s="609"/>
      <c r="G16" s="609"/>
      <c r="H16" s="609"/>
      <c r="I16" s="609"/>
      <c r="J16" s="609"/>
      <c r="K16" s="609"/>
      <c r="L16" s="609"/>
      <c r="M16" s="609"/>
    </row>
    <row r="17" s="15" customFormat="1" ht="18" customHeight="1" spans="1:13">
      <c r="A17" s="610"/>
      <c r="B17" s="609" t="s">
        <v>162</v>
      </c>
      <c r="C17" s="609"/>
      <c r="D17" s="609"/>
      <c r="E17" s="609"/>
      <c r="F17" s="609"/>
      <c r="G17" s="609"/>
      <c r="H17" s="609"/>
      <c r="I17" s="609"/>
      <c r="J17" s="609"/>
      <c r="K17" s="609"/>
      <c r="L17" s="609"/>
      <c r="M17" s="609"/>
    </row>
    <row r="18" s="602" customFormat="1" ht="18" customHeight="1" spans="1:1">
      <c r="A18" s="611"/>
    </row>
    <row r="19" s="603" customFormat="1" ht="25.5" spans="1:13">
      <c r="A19" s="612" t="s">
        <v>163</v>
      </c>
      <c r="B19" s="613"/>
      <c r="C19" s="612"/>
      <c r="D19" s="612"/>
      <c r="E19" s="612"/>
      <c r="F19" s="612"/>
      <c r="G19" s="612"/>
      <c r="H19" s="612"/>
      <c r="I19" s="612"/>
      <c r="J19" s="612"/>
      <c r="K19" s="612"/>
      <c r="L19" s="612"/>
      <c r="M19" s="612"/>
    </row>
    <row r="20" s="603" customFormat="1" ht="25.5" spans="1:13">
      <c r="A20" s="612"/>
      <c r="B20" s="613"/>
      <c r="C20" s="612" t="s">
        <v>164</v>
      </c>
      <c r="D20" s="612"/>
      <c r="E20" s="612"/>
      <c r="F20" s="612"/>
      <c r="G20" s="612"/>
      <c r="H20" s="612"/>
      <c r="I20" s="612"/>
      <c r="J20" s="612"/>
      <c r="K20" s="612"/>
      <c r="L20" s="612"/>
      <c r="M20" s="612"/>
    </row>
    <row r="21" s="602" customFormat="1"/>
    <row r="22" s="15" customFormat="1" ht="13" spans="2:13">
      <c r="B22" s="614" t="s">
        <v>165</v>
      </c>
      <c r="C22" s="615"/>
      <c r="D22" s="615"/>
      <c r="E22" s="615"/>
      <c r="F22" s="615"/>
      <c r="G22" s="615"/>
      <c r="H22" s="615"/>
      <c r="I22" s="615"/>
      <c r="J22" s="615"/>
      <c r="K22" s="615"/>
      <c r="L22" s="615"/>
      <c r="M22" s="615"/>
    </row>
    <row r="23" s="15" customFormat="1" ht="13" spans="2:13">
      <c r="B23" s="614" t="s">
        <v>166</v>
      </c>
      <c r="C23" s="615"/>
      <c r="D23" s="615"/>
      <c r="E23" s="615"/>
      <c r="F23" s="615"/>
      <c r="G23" s="615"/>
      <c r="H23" s="615"/>
      <c r="I23" s="615"/>
      <c r="J23" s="615"/>
      <c r="K23" s="615"/>
      <c r="L23" s="615"/>
      <c r="M23" s="615"/>
    </row>
  </sheetData>
  <sheetProtection password="C673" sheet="1"/>
  <mergeCells count="1">
    <mergeCell ref="A1:M1"/>
  </mergeCells>
  <hyperlinks>
    <hyperlink ref="A2" location="索引目录!B3" display="返回索引页"/>
  </hyperlinks>
  <pageMargins left="0.75" right="0.47" top="1" bottom="1" header="0.5" footer="0.5"/>
  <pageSetup paperSize="9" scale="69" orientation="portrait"/>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pageSetUpPr fitToPage="1"/>
  </sheetPr>
  <dimension ref="A1:P31"/>
  <sheetViews>
    <sheetView view="pageBreakPreview" zoomScale="80" zoomScaleNormal="90" workbookViewId="0">
      <pane ySplit="6" topLeftCell="A7" activePane="bottomLeft" state="frozen"/>
      <selection/>
      <selection pane="bottomLeft" activeCell="P6" sqref="P6"/>
    </sheetView>
  </sheetViews>
  <sheetFormatPr defaultColWidth="9" defaultRowHeight="15.75" customHeight="1"/>
  <cols>
    <col min="1" max="1" width="6.25" style="15" customWidth="1"/>
    <col min="2" max="2" width="16.25" style="15" customWidth="1"/>
    <col min="3" max="3" width="10.25" style="15" customWidth="1"/>
    <col min="4" max="5" width="8.25" style="15" customWidth="1"/>
    <col min="6" max="6" width="10.25" style="15" customWidth="1"/>
    <col min="7" max="7" width="8.375" style="15" hidden="1" customWidth="1"/>
    <col min="8" max="8" width="8.75" style="15" customWidth="1"/>
    <col min="9" max="9" width="12.375" style="15" customWidth="1"/>
    <col min="10" max="10" width="14.25" style="15" hidden="1" customWidth="1" outlineLevel="1"/>
    <col min="11" max="11" width="12" style="15" customWidth="1" collapsed="1"/>
    <col min="12" max="12" width="12.25" style="15" customWidth="1"/>
    <col min="13" max="14" width="8.5" style="15" customWidth="1"/>
    <col min="15" max="15" width="6.75" style="15" customWidth="1"/>
    <col min="16" max="16" width="11.375" style="15" customWidth="1"/>
    <col min="17" max="16384" width="9" style="15"/>
  </cols>
  <sheetData>
    <row r="1" s="86" customFormat="1" ht="10.5" spans="1:15">
      <c r="A1" s="87" t="s">
        <v>271</v>
      </c>
      <c r="B1" s="91" t="s">
        <v>314</v>
      </c>
      <c r="C1" s="88"/>
      <c r="D1" s="88"/>
      <c r="E1" s="88"/>
      <c r="F1" s="88"/>
      <c r="G1" s="88"/>
      <c r="H1" s="88"/>
      <c r="I1" s="88"/>
      <c r="J1" s="88"/>
      <c r="K1" s="88"/>
      <c r="L1" s="88"/>
      <c r="M1" s="88"/>
      <c r="N1" s="88"/>
      <c r="O1" s="88"/>
    </row>
    <row r="2" s="12" customFormat="1" ht="30" customHeight="1" spans="1:15">
      <c r="A2" s="19" t="s">
        <v>561</v>
      </c>
      <c r="B2" s="19"/>
      <c r="C2" s="19"/>
      <c r="D2" s="19"/>
      <c r="E2" s="19"/>
      <c r="F2" s="19"/>
      <c r="G2" s="19"/>
      <c r="H2" s="19"/>
      <c r="I2" s="19"/>
      <c r="J2" s="19"/>
      <c r="K2" s="19"/>
      <c r="L2" s="19"/>
      <c r="M2" s="19"/>
      <c r="N2" s="19"/>
      <c r="O2" s="19"/>
    </row>
    <row r="3" ht="15" customHeight="1" spans="1:15">
      <c r="A3" s="20" t="str">
        <f>CONCATENATE(封面!D9,封面!F9,封面!G9,封面!H9,封面!I9,封面!J9,封面!K9)</f>
        <v>评估基准日：2025年1月31日</v>
      </c>
      <c r="B3" s="20"/>
      <c r="C3" s="20"/>
      <c r="D3" s="20"/>
      <c r="E3" s="20"/>
      <c r="F3" s="20"/>
      <c r="G3" s="20"/>
      <c r="H3" s="20"/>
      <c r="I3" s="20"/>
      <c r="J3" s="20"/>
      <c r="K3" s="38"/>
      <c r="L3" s="38"/>
      <c r="M3" s="38"/>
      <c r="N3" s="38"/>
      <c r="O3" s="38"/>
    </row>
    <row r="4" ht="15" customHeight="1" spans="1:15">
      <c r="A4" s="20"/>
      <c r="B4" s="20"/>
      <c r="C4" s="20"/>
      <c r="D4" s="20"/>
      <c r="E4" s="20"/>
      <c r="F4" s="20"/>
      <c r="G4" s="20"/>
      <c r="H4" s="20"/>
      <c r="I4" s="20"/>
      <c r="J4" s="20"/>
      <c r="K4" s="38"/>
      <c r="L4" s="38"/>
      <c r="M4" s="39"/>
      <c r="N4" s="38"/>
      <c r="O4" s="39" t="s">
        <v>562</v>
      </c>
    </row>
    <row r="5" ht="15" customHeight="1" spans="1:15">
      <c r="A5" s="21" t="str">
        <f>封面!D7&amp;封面!F7</f>
        <v>产权持有单位：北京巴布科克·威尔科克斯有限公司</v>
      </c>
      <c r="O5" s="39" t="s">
        <v>327</v>
      </c>
    </row>
    <row r="6" s="13" customFormat="1" ht="19.9" customHeight="1" spans="1:16">
      <c r="A6" s="56" t="s">
        <v>328</v>
      </c>
      <c r="B6" s="56" t="s">
        <v>368</v>
      </c>
      <c r="C6" s="56" t="s">
        <v>563</v>
      </c>
      <c r="D6" s="56" t="s">
        <v>370</v>
      </c>
      <c r="E6" s="56" t="s">
        <v>400</v>
      </c>
      <c r="F6" s="56" t="s">
        <v>381</v>
      </c>
      <c r="G6" s="56" t="s">
        <v>564</v>
      </c>
      <c r="H6" s="56" t="s">
        <v>565</v>
      </c>
      <c r="I6" s="56" t="s">
        <v>560</v>
      </c>
      <c r="J6" s="56" t="s">
        <v>333</v>
      </c>
      <c r="K6" s="56" t="s">
        <v>334</v>
      </c>
      <c r="L6" s="56" t="s">
        <v>335</v>
      </c>
      <c r="M6" s="56" t="s">
        <v>336</v>
      </c>
      <c r="N6" s="56" t="s">
        <v>337</v>
      </c>
      <c r="O6" s="56" t="s">
        <v>338</v>
      </c>
      <c r="P6" s="40" t="s">
        <v>345</v>
      </c>
    </row>
    <row r="7" ht="15" customHeight="1" spans="1:16">
      <c r="A7" s="25"/>
      <c r="B7" s="26"/>
      <c r="C7" s="26"/>
      <c r="D7" s="27"/>
      <c r="E7" s="27"/>
      <c r="F7" s="25"/>
      <c r="G7" s="29"/>
      <c r="H7" s="29"/>
      <c r="I7" s="29"/>
      <c r="J7" s="29"/>
      <c r="K7" s="29"/>
      <c r="L7" s="29"/>
      <c r="M7" s="31" t="str">
        <f>IF(OR(AND(K7=0,L7=0),L7=0),"",L7-K7)</f>
        <v/>
      </c>
      <c r="N7" s="71" t="str">
        <f>IF(ISERROR(M7/K7),"",M7/ABS(K7)*100)</f>
        <v/>
      </c>
      <c r="O7" s="41"/>
      <c r="P7" s="41"/>
    </row>
    <row r="8" ht="15" customHeight="1" spans="1:16">
      <c r="A8" s="25"/>
      <c r="B8" s="26"/>
      <c r="C8" s="26"/>
      <c r="D8" s="27"/>
      <c r="E8" s="27"/>
      <c r="F8" s="25"/>
      <c r="G8" s="29"/>
      <c r="H8" s="29"/>
      <c r="I8" s="29"/>
      <c r="J8" s="29"/>
      <c r="K8" s="29"/>
      <c r="L8" s="29"/>
      <c r="M8" s="29" t="str">
        <f t="shared" ref="M8:M31" si="0">IF(OR(AND(K8=0,L8=0),L8=0),"",L8-K8)</f>
        <v/>
      </c>
      <c r="N8" s="29" t="str">
        <f t="shared" ref="N8:N31" si="1">IF(ISERROR(M8/K8),"",M8/ABS(K8)*100)</f>
        <v/>
      </c>
      <c r="O8" s="41"/>
      <c r="P8" s="41"/>
    </row>
    <row r="9" ht="15" customHeight="1" spans="1:16">
      <c r="A9" s="25"/>
      <c r="B9" s="26"/>
      <c r="C9" s="26"/>
      <c r="D9" s="27"/>
      <c r="E9" s="27"/>
      <c r="F9" s="25"/>
      <c r="G9" s="29"/>
      <c r="H9" s="29"/>
      <c r="I9" s="29"/>
      <c r="J9" s="29"/>
      <c r="K9" s="29"/>
      <c r="L9" s="29"/>
      <c r="M9" s="29" t="str">
        <f t="shared" si="0"/>
        <v/>
      </c>
      <c r="N9" s="29" t="str">
        <f t="shared" si="1"/>
        <v/>
      </c>
      <c r="O9" s="41"/>
      <c r="P9" s="41"/>
    </row>
    <row r="10" ht="15" customHeight="1" spans="1:16">
      <c r="A10" s="25"/>
      <c r="B10" s="26"/>
      <c r="C10" s="26"/>
      <c r="D10" s="27"/>
      <c r="E10" s="27"/>
      <c r="F10" s="25"/>
      <c r="G10" s="29"/>
      <c r="H10" s="29"/>
      <c r="I10" s="29"/>
      <c r="J10" s="29"/>
      <c r="K10" s="29"/>
      <c r="L10" s="29"/>
      <c r="M10" s="29" t="str">
        <f t="shared" si="0"/>
        <v/>
      </c>
      <c r="N10" s="29" t="str">
        <f t="shared" si="1"/>
        <v/>
      </c>
      <c r="O10" s="41"/>
      <c r="P10" s="41"/>
    </row>
    <row r="11" ht="15" customHeight="1" spans="1:16">
      <c r="A11" s="25"/>
      <c r="B11" s="26"/>
      <c r="C11" s="26"/>
      <c r="D11" s="27"/>
      <c r="E11" s="27"/>
      <c r="F11" s="25"/>
      <c r="G11" s="29"/>
      <c r="H11" s="29"/>
      <c r="I11" s="29"/>
      <c r="J11" s="29"/>
      <c r="K11" s="29"/>
      <c r="L11" s="29"/>
      <c r="M11" s="29"/>
      <c r="N11" s="29"/>
      <c r="O11" s="41"/>
      <c r="P11" s="41"/>
    </row>
    <row r="12" ht="15" customHeight="1" spans="1:16">
      <c r="A12" s="25"/>
      <c r="B12" s="26"/>
      <c r="C12" s="26"/>
      <c r="D12" s="27"/>
      <c r="E12" s="27"/>
      <c r="F12" s="25"/>
      <c r="G12" s="29"/>
      <c r="H12" s="29"/>
      <c r="I12" s="29"/>
      <c r="J12" s="29"/>
      <c r="K12" s="29"/>
      <c r="L12" s="29"/>
      <c r="M12" s="29" t="str">
        <f t="shared" si="0"/>
        <v/>
      </c>
      <c r="N12" s="29" t="str">
        <f t="shared" si="1"/>
        <v/>
      </c>
      <c r="O12" s="41"/>
      <c r="P12" s="41"/>
    </row>
    <row r="13" ht="15" customHeight="1" spans="1:16">
      <c r="A13" s="25"/>
      <c r="B13" s="26"/>
      <c r="C13" s="26"/>
      <c r="D13" s="27"/>
      <c r="E13" s="27"/>
      <c r="F13" s="25"/>
      <c r="G13" s="29"/>
      <c r="H13" s="29"/>
      <c r="I13" s="29"/>
      <c r="J13" s="29"/>
      <c r="K13" s="29"/>
      <c r="L13" s="29"/>
      <c r="M13" s="29" t="str">
        <f t="shared" si="0"/>
        <v/>
      </c>
      <c r="N13" s="29" t="str">
        <f t="shared" si="1"/>
        <v/>
      </c>
      <c r="O13" s="41"/>
      <c r="P13" s="41"/>
    </row>
    <row r="14" ht="15" customHeight="1" spans="1:16">
      <c r="A14" s="25"/>
      <c r="B14" s="26"/>
      <c r="C14" s="26"/>
      <c r="D14" s="27"/>
      <c r="E14" s="27"/>
      <c r="F14" s="25"/>
      <c r="G14" s="29"/>
      <c r="H14" s="29"/>
      <c r="I14" s="29"/>
      <c r="J14" s="29"/>
      <c r="K14" s="29"/>
      <c r="L14" s="29"/>
      <c r="M14" s="29" t="str">
        <f t="shared" si="0"/>
        <v/>
      </c>
      <c r="N14" s="29" t="str">
        <f t="shared" si="1"/>
        <v/>
      </c>
      <c r="O14" s="41"/>
      <c r="P14" s="41"/>
    </row>
    <row r="15" ht="15" customHeight="1" spans="1:16">
      <c r="A15" s="25"/>
      <c r="B15" s="26"/>
      <c r="C15" s="26"/>
      <c r="D15" s="27"/>
      <c r="E15" s="27"/>
      <c r="F15" s="25"/>
      <c r="G15" s="29"/>
      <c r="H15" s="29"/>
      <c r="I15" s="29"/>
      <c r="J15" s="29"/>
      <c r="K15" s="29"/>
      <c r="L15" s="29"/>
      <c r="M15" s="29" t="str">
        <f t="shared" si="0"/>
        <v/>
      </c>
      <c r="N15" s="29" t="str">
        <f t="shared" si="1"/>
        <v/>
      </c>
      <c r="O15" s="41"/>
      <c r="P15" s="41"/>
    </row>
    <row r="16" ht="15" customHeight="1" spans="1:16">
      <c r="A16" s="25"/>
      <c r="B16" s="26"/>
      <c r="C16" s="26"/>
      <c r="D16" s="27"/>
      <c r="E16" s="27"/>
      <c r="F16" s="25"/>
      <c r="G16" s="29"/>
      <c r="H16" s="29"/>
      <c r="I16" s="29"/>
      <c r="J16" s="29"/>
      <c r="K16" s="29"/>
      <c r="L16" s="29"/>
      <c r="M16" s="29" t="str">
        <f t="shared" si="0"/>
        <v/>
      </c>
      <c r="N16" s="29" t="str">
        <f t="shared" si="1"/>
        <v/>
      </c>
      <c r="O16" s="41"/>
      <c r="P16" s="41"/>
    </row>
    <row r="17" ht="15" customHeight="1" spans="1:16">
      <c r="A17" s="25"/>
      <c r="B17" s="26"/>
      <c r="C17" s="26"/>
      <c r="D17" s="27"/>
      <c r="E17" s="27"/>
      <c r="F17" s="25"/>
      <c r="G17" s="29"/>
      <c r="H17" s="29"/>
      <c r="I17" s="29"/>
      <c r="J17" s="29"/>
      <c r="K17" s="29"/>
      <c r="L17" s="29"/>
      <c r="M17" s="29" t="str">
        <f t="shared" si="0"/>
        <v/>
      </c>
      <c r="N17" s="29" t="str">
        <f t="shared" si="1"/>
        <v/>
      </c>
      <c r="O17" s="41"/>
      <c r="P17" s="41"/>
    </row>
    <row r="18" ht="15" customHeight="1" spans="1:16">
      <c r="A18" s="25"/>
      <c r="B18" s="26"/>
      <c r="C18" s="26"/>
      <c r="D18" s="27"/>
      <c r="E18" s="27"/>
      <c r="F18" s="25"/>
      <c r="G18" s="29"/>
      <c r="H18" s="29"/>
      <c r="I18" s="29"/>
      <c r="J18" s="29"/>
      <c r="K18" s="29"/>
      <c r="L18" s="29"/>
      <c r="M18" s="29" t="str">
        <f t="shared" si="0"/>
        <v/>
      </c>
      <c r="N18" s="29" t="str">
        <f t="shared" si="1"/>
        <v/>
      </c>
      <c r="O18" s="41"/>
      <c r="P18" s="41"/>
    </row>
    <row r="19" ht="15" customHeight="1" spans="1:16">
      <c r="A19" s="25"/>
      <c r="B19" s="26"/>
      <c r="C19" s="26"/>
      <c r="D19" s="27"/>
      <c r="E19" s="27"/>
      <c r="F19" s="25"/>
      <c r="G19" s="29"/>
      <c r="H19" s="29"/>
      <c r="I19" s="29"/>
      <c r="J19" s="29"/>
      <c r="K19" s="29"/>
      <c r="L19" s="29"/>
      <c r="M19" s="29" t="str">
        <f t="shared" si="0"/>
        <v/>
      </c>
      <c r="N19" s="29" t="str">
        <f t="shared" si="1"/>
        <v/>
      </c>
      <c r="O19" s="41"/>
      <c r="P19" s="41"/>
    </row>
    <row r="20" ht="15" customHeight="1" spans="1:16">
      <c r="A20" s="25"/>
      <c r="B20" s="26"/>
      <c r="C20" s="26"/>
      <c r="D20" s="27"/>
      <c r="E20" s="27"/>
      <c r="F20" s="25"/>
      <c r="G20" s="29"/>
      <c r="H20" s="29"/>
      <c r="I20" s="29"/>
      <c r="J20" s="29"/>
      <c r="K20" s="29"/>
      <c r="L20" s="29"/>
      <c r="M20" s="29" t="str">
        <f t="shared" si="0"/>
        <v/>
      </c>
      <c r="N20" s="29" t="str">
        <f t="shared" si="1"/>
        <v/>
      </c>
      <c r="O20" s="41"/>
      <c r="P20" s="41"/>
    </row>
    <row r="21" ht="15" customHeight="1" spans="1:16">
      <c r="A21" s="25"/>
      <c r="B21" s="26"/>
      <c r="C21" s="26"/>
      <c r="D21" s="27"/>
      <c r="E21" s="27"/>
      <c r="F21" s="25"/>
      <c r="G21" s="29"/>
      <c r="H21" s="29"/>
      <c r="I21" s="29"/>
      <c r="J21" s="29"/>
      <c r="K21" s="29"/>
      <c r="L21" s="29"/>
      <c r="M21" s="29" t="str">
        <f t="shared" si="0"/>
        <v/>
      </c>
      <c r="N21" s="29" t="str">
        <f t="shared" si="1"/>
        <v/>
      </c>
      <c r="O21" s="41"/>
      <c r="P21" s="41"/>
    </row>
    <row r="22" ht="15" customHeight="1" spans="1:16">
      <c r="A22" s="25"/>
      <c r="B22" s="26"/>
      <c r="C22" s="26"/>
      <c r="D22" s="27"/>
      <c r="E22" s="27"/>
      <c r="F22" s="25"/>
      <c r="G22" s="29"/>
      <c r="H22" s="29"/>
      <c r="I22" s="29"/>
      <c r="J22" s="29"/>
      <c r="K22" s="29"/>
      <c r="L22" s="29"/>
      <c r="M22" s="29" t="str">
        <f t="shared" si="0"/>
        <v/>
      </c>
      <c r="N22" s="29" t="str">
        <f t="shared" si="1"/>
        <v/>
      </c>
      <c r="O22" s="41"/>
      <c r="P22" s="41"/>
    </row>
    <row r="23" ht="15" customHeight="1" spans="1:16">
      <c r="A23" s="25"/>
      <c r="B23" s="26"/>
      <c r="C23" s="26"/>
      <c r="D23" s="27"/>
      <c r="E23" s="27"/>
      <c r="F23" s="25"/>
      <c r="G23" s="29"/>
      <c r="H23" s="29"/>
      <c r="I23" s="29"/>
      <c r="J23" s="29"/>
      <c r="K23" s="29"/>
      <c r="L23" s="29"/>
      <c r="M23" s="29" t="str">
        <f t="shared" si="0"/>
        <v/>
      </c>
      <c r="N23" s="29" t="str">
        <f t="shared" si="1"/>
        <v/>
      </c>
      <c r="O23" s="41"/>
      <c r="P23" s="41"/>
    </row>
    <row r="24" ht="15" customHeight="1" spans="1:16">
      <c r="A24" s="25"/>
      <c r="B24" s="26"/>
      <c r="C24" s="26"/>
      <c r="D24" s="27"/>
      <c r="E24" s="27"/>
      <c r="F24" s="25"/>
      <c r="G24" s="29"/>
      <c r="H24" s="29"/>
      <c r="I24" s="29"/>
      <c r="J24" s="29"/>
      <c r="K24" s="29"/>
      <c r="L24" s="29"/>
      <c r="M24" s="29" t="str">
        <f t="shared" si="0"/>
        <v/>
      </c>
      <c r="N24" s="29" t="str">
        <f t="shared" si="1"/>
        <v/>
      </c>
      <c r="O24" s="41"/>
      <c r="P24" s="41"/>
    </row>
    <row r="25" ht="15" customHeight="1" spans="1:16">
      <c r="A25" s="25"/>
      <c r="B25" s="26"/>
      <c r="C25" s="26"/>
      <c r="D25" s="27"/>
      <c r="E25" s="27"/>
      <c r="F25" s="25"/>
      <c r="G25" s="29"/>
      <c r="H25" s="29"/>
      <c r="I25" s="29"/>
      <c r="J25" s="29"/>
      <c r="K25" s="29"/>
      <c r="L25" s="29"/>
      <c r="M25" s="29" t="str">
        <f t="shared" si="0"/>
        <v/>
      </c>
      <c r="N25" s="29" t="str">
        <f t="shared" si="1"/>
        <v/>
      </c>
      <c r="O25" s="41"/>
      <c r="P25" s="41"/>
    </row>
    <row r="26" ht="15" customHeight="1" spans="1:16">
      <c r="A26" s="25"/>
      <c r="B26" s="26"/>
      <c r="C26" s="26"/>
      <c r="D26" s="27"/>
      <c r="E26" s="27"/>
      <c r="F26" s="25"/>
      <c r="G26" s="29"/>
      <c r="H26" s="29"/>
      <c r="I26" s="29"/>
      <c r="J26" s="29"/>
      <c r="K26" s="29"/>
      <c r="L26" s="29"/>
      <c r="M26" s="29" t="str">
        <f t="shared" si="0"/>
        <v/>
      </c>
      <c r="N26" s="29" t="str">
        <f t="shared" si="1"/>
        <v/>
      </c>
      <c r="O26" s="41"/>
      <c r="P26" s="41"/>
    </row>
    <row r="27" ht="15" customHeight="1" spans="1:16">
      <c r="A27" s="25"/>
      <c r="B27" s="26"/>
      <c r="C27" s="26"/>
      <c r="D27" s="27"/>
      <c r="E27" s="27"/>
      <c r="F27" s="25"/>
      <c r="G27" s="29"/>
      <c r="H27" s="29"/>
      <c r="I27" s="29"/>
      <c r="J27" s="29"/>
      <c r="K27" s="29"/>
      <c r="L27" s="29"/>
      <c r="M27" s="29" t="str">
        <f t="shared" si="0"/>
        <v/>
      </c>
      <c r="N27" s="29" t="str">
        <f t="shared" si="1"/>
        <v/>
      </c>
      <c r="O27" s="41"/>
      <c r="P27" s="41"/>
    </row>
    <row r="28" s="14" customFormat="1" ht="15" customHeight="1" spans="1:16">
      <c r="A28" s="100" t="s">
        <v>402</v>
      </c>
      <c r="B28" s="100"/>
      <c r="C28" s="22"/>
      <c r="D28" s="89"/>
      <c r="E28" s="89"/>
      <c r="F28" s="22"/>
      <c r="G28" s="37"/>
      <c r="H28" s="37"/>
      <c r="I28" s="37"/>
      <c r="J28" s="37">
        <f>SUM(J7:J27)</f>
        <v>0</v>
      </c>
      <c r="K28" s="37">
        <f>SUM(K7:K27)</f>
        <v>0</v>
      </c>
      <c r="L28" s="37">
        <f>SUM(L7:L27)</f>
        <v>0</v>
      </c>
      <c r="M28" s="37" t="str">
        <f t="shared" si="0"/>
        <v/>
      </c>
      <c r="N28" s="37" t="str">
        <f t="shared" si="1"/>
        <v/>
      </c>
      <c r="O28" s="42"/>
      <c r="P28" s="42"/>
    </row>
    <row r="29" ht="15" customHeight="1" spans="1:16">
      <c r="A29" s="104" t="s">
        <v>441</v>
      </c>
      <c r="B29" s="104"/>
      <c r="C29" s="25"/>
      <c r="D29" s="98"/>
      <c r="E29" s="98"/>
      <c r="F29" s="25"/>
      <c r="G29" s="29"/>
      <c r="H29" s="29"/>
      <c r="I29" s="29"/>
      <c r="J29" s="29"/>
      <c r="K29" s="29">
        <v>0</v>
      </c>
      <c r="L29" s="29"/>
      <c r="M29" s="29" t="str">
        <f t="shared" si="0"/>
        <v/>
      </c>
      <c r="N29" s="29" t="str">
        <f t="shared" si="1"/>
        <v/>
      </c>
      <c r="O29" s="41"/>
      <c r="P29" s="41"/>
    </row>
    <row r="30" customFormat="1" ht="15" customHeight="1" spans="1:16">
      <c r="A30" s="104" t="s">
        <v>404</v>
      </c>
      <c r="B30" s="104"/>
      <c r="C30" s="25"/>
      <c r="D30" s="98"/>
      <c r="E30" s="98"/>
      <c r="F30" s="25"/>
      <c r="G30" s="29"/>
      <c r="H30" s="29"/>
      <c r="I30" s="29"/>
      <c r="J30" s="29"/>
      <c r="K30" s="29"/>
      <c r="L30" s="29">
        <v>0</v>
      </c>
      <c r="M30" s="29" t="str">
        <f t="shared" si="0"/>
        <v/>
      </c>
      <c r="N30" s="29" t="str">
        <f t="shared" si="1"/>
        <v/>
      </c>
      <c r="O30" s="41"/>
      <c r="P30" s="298"/>
    </row>
    <row r="31" s="14" customFormat="1" ht="15" customHeight="1" spans="1:16">
      <c r="A31" s="100" t="s">
        <v>405</v>
      </c>
      <c r="B31" s="100"/>
      <c r="C31" s="22"/>
      <c r="D31" s="89"/>
      <c r="E31" s="89"/>
      <c r="F31" s="22"/>
      <c r="G31" s="37"/>
      <c r="H31" s="37"/>
      <c r="I31" s="37"/>
      <c r="J31" s="37">
        <f>J28-J29</f>
        <v>0</v>
      </c>
      <c r="K31" s="37">
        <f>K28-K29</f>
        <v>0</v>
      </c>
      <c r="L31" s="37">
        <f>L28-L30</f>
        <v>0</v>
      </c>
      <c r="M31" s="37" t="str">
        <f t="shared" si="0"/>
        <v/>
      </c>
      <c r="N31" s="37" t="str">
        <f t="shared" si="1"/>
        <v/>
      </c>
      <c r="O31" s="42"/>
      <c r="P31" s="42"/>
    </row>
  </sheetData>
  <mergeCells count="6">
    <mergeCell ref="A2:O2"/>
    <mergeCell ref="A3:O3"/>
    <mergeCell ref="A28:B28"/>
    <mergeCell ref="A29:B29"/>
    <mergeCell ref="A30:B30"/>
    <mergeCell ref="A31:B31"/>
  </mergeCells>
  <hyperlinks>
    <hyperlink ref="A1" location="索引目录!E30" display="返回索引页"/>
    <hyperlink ref="B1" location="可供出售金融资产汇总!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K33"/>
  <sheetViews>
    <sheetView view="pageBreakPreview" zoomScale="80" zoomScaleNormal="90" workbookViewId="0">
      <selection activeCell="K6" sqref="K6"/>
    </sheetView>
  </sheetViews>
  <sheetFormatPr defaultColWidth="9" defaultRowHeight="15.75" customHeight="1"/>
  <cols>
    <col min="1" max="1" width="7.625" style="15" customWidth="1"/>
    <col min="2" max="2" width="25.25" style="15" customWidth="1"/>
    <col min="3" max="3" width="17.25" style="15" customWidth="1"/>
    <col min="4" max="4" width="11.25" style="15" customWidth="1"/>
    <col min="5" max="5" width="13.125" style="15" hidden="1" customWidth="1" outlineLevel="1"/>
    <col min="6" max="6" width="14.625" style="15" customWidth="1" collapsed="1"/>
    <col min="7" max="7" width="14.625" style="15" customWidth="1"/>
    <col min="8" max="8" width="12.625" style="15" customWidth="1"/>
    <col min="9" max="9" width="10.75" style="15" customWidth="1"/>
    <col min="10" max="10" width="12.5" style="15" customWidth="1"/>
    <col min="11" max="11" width="11.375" style="15" customWidth="1"/>
    <col min="12" max="16384" width="9" style="15"/>
  </cols>
  <sheetData>
    <row r="1" s="86" customFormat="1" ht="10.5" spans="1:10">
      <c r="A1" s="91" t="s">
        <v>324</v>
      </c>
      <c r="B1" s="87" t="s">
        <v>406</v>
      </c>
      <c r="C1" s="88"/>
      <c r="D1" s="88"/>
      <c r="E1" s="88"/>
      <c r="F1" s="88"/>
      <c r="G1" s="88"/>
      <c r="H1" s="88"/>
      <c r="I1" s="88"/>
      <c r="J1" s="88"/>
    </row>
    <row r="2" s="12" customFormat="1" ht="30" customHeight="1" spans="1:10">
      <c r="A2" s="19" t="s">
        <v>566</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38"/>
      <c r="G3" s="38"/>
      <c r="H3" s="38"/>
      <c r="I3" s="38"/>
      <c r="J3" s="38"/>
    </row>
    <row r="4" ht="15" customHeight="1" spans="1:11">
      <c r="A4" s="20"/>
      <c r="B4" s="20"/>
      <c r="C4" s="20"/>
      <c r="D4" s="20"/>
      <c r="E4" s="20"/>
      <c r="F4" s="38"/>
      <c r="G4" s="38"/>
      <c r="H4" s="38"/>
      <c r="I4" s="38"/>
      <c r="J4" s="39" t="s">
        <v>567</v>
      </c>
      <c r="K4" s="39"/>
    </row>
    <row r="5" ht="15" customHeight="1" spans="1:10">
      <c r="A5" s="21" t="str">
        <f>封面!D7&amp;封面!F7</f>
        <v>产权持有单位：北京巴布科克·威尔科克斯有限公司</v>
      </c>
      <c r="F5" s="294"/>
      <c r="J5" s="39" t="s">
        <v>327</v>
      </c>
    </row>
    <row r="6" s="13" customFormat="1" ht="19.9" customHeight="1" spans="1:11">
      <c r="A6" s="22" t="s">
        <v>328</v>
      </c>
      <c r="B6" s="22" t="s">
        <v>409</v>
      </c>
      <c r="C6" s="22" t="s">
        <v>410</v>
      </c>
      <c r="D6" s="22" t="s">
        <v>411</v>
      </c>
      <c r="E6" s="23" t="s">
        <v>333</v>
      </c>
      <c r="F6" s="33" t="s">
        <v>334</v>
      </c>
      <c r="G6" s="22" t="s">
        <v>335</v>
      </c>
      <c r="H6" s="22" t="s">
        <v>336</v>
      </c>
      <c r="I6" s="22" t="s">
        <v>337</v>
      </c>
      <c r="J6" s="22" t="s">
        <v>338</v>
      </c>
      <c r="K6" s="40" t="s">
        <v>345</v>
      </c>
    </row>
    <row r="7" ht="15" customHeight="1" spans="1:11">
      <c r="A7" s="25"/>
      <c r="B7" s="26"/>
      <c r="C7" s="26"/>
      <c r="D7" s="27"/>
      <c r="E7" s="28"/>
      <c r="F7" s="31"/>
      <c r="G7" s="29"/>
      <c r="H7" s="31" t="str">
        <f>IF(OR(AND(F7=0,G7=0),G7=0),"",G7-F7)</f>
        <v/>
      </c>
      <c r="I7" s="71" t="str">
        <f>IF(ISERROR(H7/F7),"",H7/ABS(F7)*100)</f>
        <v/>
      </c>
      <c r="J7" s="41"/>
      <c r="K7" s="41"/>
    </row>
    <row r="8" ht="15" customHeight="1" spans="1:11">
      <c r="A8" s="25"/>
      <c r="B8" s="26"/>
      <c r="C8" s="26"/>
      <c r="D8" s="27"/>
      <c r="E8" s="28"/>
      <c r="F8" s="31"/>
      <c r="G8" s="29"/>
      <c r="H8" s="31" t="str">
        <f t="shared" ref="H8:H30" si="0">IF(OR(AND(F8=0,G8=0),G8=0),"",G8-F8)</f>
        <v/>
      </c>
      <c r="I8" s="71" t="str">
        <f t="shared" ref="I8:I30" si="1">IF(ISERROR(H8/F8),"",H8/ABS(F8)*100)</f>
        <v/>
      </c>
      <c r="J8" s="41"/>
      <c r="K8" s="41"/>
    </row>
    <row r="9" ht="15" customHeight="1" spans="1:11">
      <c r="A9" s="25"/>
      <c r="B9" s="26"/>
      <c r="C9" s="26"/>
      <c r="D9" s="27"/>
      <c r="E9" s="28"/>
      <c r="F9" s="31"/>
      <c r="G9" s="29"/>
      <c r="H9" s="29" t="str">
        <f t="shared" si="0"/>
        <v/>
      </c>
      <c r="I9" s="29" t="str">
        <f t="shared" si="1"/>
        <v/>
      </c>
      <c r="J9" s="41"/>
      <c r="K9" s="41"/>
    </row>
    <row r="10" ht="15" customHeight="1" spans="1:11">
      <c r="A10" s="25"/>
      <c r="B10" s="26"/>
      <c r="C10" s="26"/>
      <c r="D10" s="27"/>
      <c r="E10" s="28"/>
      <c r="F10" s="31"/>
      <c r="G10" s="29"/>
      <c r="H10" s="29" t="str">
        <f t="shared" si="0"/>
        <v/>
      </c>
      <c r="I10" s="29" t="str">
        <f t="shared" si="1"/>
        <v/>
      </c>
      <c r="J10" s="41"/>
      <c r="K10" s="41"/>
    </row>
    <row r="11" ht="15" customHeight="1" spans="1:11">
      <c r="A11" s="25"/>
      <c r="B11" s="26"/>
      <c r="C11" s="26"/>
      <c r="D11" s="27"/>
      <c r="E11" s="28"/>
      <c r="F11" s="31"/>
      <c r="G11" s="29"/>
      <c r="H11" s="29" t="str">
        <f t="shared" si="0"/>
        <v/>
      </c>
      <c r="I11" s="29" t="str">
        <f t="shared" si="1"/>
        <v/>
      </c>
      <c r="J11" s="41"/>
      <c r="K11" s="41"/>
    </row>
    <row r="12" ht="15" customHeight="1" spans="1:11">
      <c r="A12" s="25"/>
      <c r="B12" s="26"/>
      <c r="C12" s="26"/>
      <c r="D12" s="27"/>
      <c r="E12" s="28"/>
      <c r="F12" s="31"/>
      <c r="G12" s="29"/>
      <c r="H12" s="29" t="str">
        <f t="shared" si="0"/>
        <v/>
      </c>
      <c r="I12" s="29" t="str">
        <f t="shared" si="1"/>
        <v/>
      </c>
      <c r="J12" s="41"/>
      <c r="K12" s="41"/>
    </row>
    <row r="13" ht="15" customHeight="1" spans="1:11">
      <c r="A13" s="25"/>
      <c r="B13" s="26"/>
      <c r="C13" s="26"/>
      <c r="D13" s="27"/>
      <c r="E13" s="28"/>
      <c r="F13" s="31"/>
      <c r="G13" s="29"/>
      <c r="H13" s="29" t="str">
        <f t="shared" si="0"/>
        <v/>
      </c>
      <c r="I13" s="29" t="str">
        <f t="shared" si="1"/>
        <v/>
      </c>
      <c r="J13" s="41"/>
      <c r="K13" s="41"/>
    </row>
    <row r="14" ht="15" customHeight="1" spans="1:11">
      <c r="A14" s="25"/>
      <c r="B14" s="26"/>
      <c r="C14" s="26"/>
      <c r="D14" s="27"/>
      <c r="E14" s="28"/>
      <c r="F14" s="31"/>
      <c r="G14" s="29"/>
      <c r="H14" s="29" t="str">
        <f t="shared" si="0"/>
        <v/>
      </c>
      <c r="I14" s="29" t="str">
        <f t="shared" si="1"/>
        <v/>
      </c>
      <c r="J14" s="41"/>
      <c r="K14" s="41"/>
    </row>
    <row r="15" ht="15" customHeight="1" spans="1:11">
      <c r="A15" s="25"/>
      <c r="B15" s="26"/>
      <c r="C15" s="26"/>
      <c r="D15" s="27"/>
      <c r="E15" s="28"/>
      <c r="F15" s="31"/>
      <c r="G15" s="29"/>
      <c r="H15" s="29" t="str">
        <f t="shared" si="0"/>
        <v/>
      </c>
      <c r="I15" s="29" t="str">
        <f t="shared" si="1"/>
        <v/>
      </c>
      <c r="J15" s="41"/>
      <c r="K15" s="41"/>
    </row>
    <row r="16" ht="15" customHeight="1" spans="1:11">
      <c r="A16" s="25"/>
      <c r="B16" s="26"/>
      <c r="C16" s="26"/>
      <c r="D16" s="27"/>
      <c r="E16" s="28"/>
      <c r="F16" s="31"/>
      <c r="G16" s="29"/>
      <c r="H16" s="29" t="str">
        <f t="shared" si="0"/>
        <v/>
      </c>
      <c r="I16" s="29" t="str">
        <f t="shared" si="1"/>
        <v/>
      </c>
      <c r="J16" s="41"/>
      <c r="K16" s="41"/>
    </row>
    <row r="17" ht="15" customHeight="1" spans="1:11">
      <c r="A17" s="25"/>
      <c r="B17" s="26"/>
      <c r="C17" s="26"/>
      <c r="D17" s="27"/>
      <c r="E17" s="28"/>
      <c r="F17" s="31"/>
      <c r="G17" s="29"/>
      <c r="H17" s="29" t="str">
        <f t="shared" si="0"/>
        <v/>
      </c>
      <c r="I17" s="29" t="str">
        <f t="shared" si="1"/>
        <v/>
      </c>
      <c r="J17" s="41"/>
      <c r="K17" s="41"/>
    </row>
    <row r="18" ht="15" customHeight="1" spans="1:11">
      <c r="A18" s="25"/>
      <c r="B18" s="26"/>
      <c r="C18" s="26"/>
      <c r="D18" s="27"/>
      <c r="E18" s="28"/>
      <c r="F18" s="31"/>
      <c r="G18" s="29"/>
      <c r="H18" s="29" t="str">
        <f t="shared" si="0"/>
        <v/>
      </c>
      <c r="I18" s="29" t="str">
        <f t="shared" si="1"/>
        <v/>
      </c>
      <c r="J18" s="41"/>
      <c r="K18" s="41"/>
    </row>
    <row r="19" ht="15" customHeight="1" spans="1:11">
      <c r="A19" s="25"/>
      <c r="B19" s="26"/>
      <c r="C19" s="26"/>
      <c r="D19" s="27"/>
      <c r="E19" s="28"/>
      <c r="F19" s="31"/>
      <c r="G19" s="29"/>
      <c r="H19" s="29" t="str">
        <f t="shared" si="0"/>
        <v/>
      </c>
      <c r="I19" s="29" t="str">
        <f t="shared" si="1"/>
        <v/>
      </c>
      <c r="J19" s="41"/>
      <c r="K19" s="41"/>
    </row>
    <row r="20" ht="15" customHeight="1" spans="1:11">
      <c r="A20" s="25"/>
      <c r="B20" s="26"/>
      <c r="C20" s="26"/>
      <c r="D20" s="27"/>
      <c r="E20" s="28"/>
      <c r="F20" s="31"/>
      <c r="G20" s="29"/>
      <c r="H20" s="29" t="str">
        <f t="shared" si="0"/>
        <v/>
      </c>
      <c r="I20" s="29" t="str">
        <f t="shared" si="1"/>
        <v/>
      </c>
      <c r="J20" s="41"/>
      <c r="K20" s="41"/>
    </row>
    <row r="21" ht="15" customHeight="1" spans="1:11">
      <c r="A21" s="25"/>
      <c r="B21" s="26"/>
      <c r="C21" s="26"/>
      <c r="D21" s="27"/>
      <c r="E21" s="28"/>
      <c r="F21" s="31"/>
      <c r="G21" s="29"/>
      <c r="H21" s="29" t="str">
        <f t="shared" si="0"/>
        <v/>
      </c>
      <c r="I21" s="29" t="str">
        <f t="shared" si="1"/>
        <v/>
      </c>
      <c r="J21" s="41"/>
      <c r="K21" s="41"/>
    </row>
    <row r="22" ht="15" customHeight="1" spans="1:11">
      <c r="A22" s="25"/>
      <c r="B22" s="26"/>
      <c r="C22" s="26"/>
      <c r="D22" s="27"/>
      <c r="E22" s="28"/>
      <c r="F22" s="31"/>
      <c r="G22" s="29"/>
      <c r="H22" s="29" t="str">
        <f t="shared" si="0"/>
        <v/>
      </c>
      <c r="I22" s="29" t="str">
        <f t="shared" si="1"/>
        <v/>
      </c>
      <c r="J22" s="41"/>
      <c r="K22" s="41"/>
    </row>
    <row r="23" ht="15" customHeight="1" spans="1:11">
      <c r="A23" s="25"/>
      <c r="B23" s="26"/>
      <c r="C23" s="26"/>
      <c r="D23" s="27"/>
      <c r="E23" s="28"/>
      <c r="F23" s="31"/>
      <c r="G23" s="29"/>
      <c r="H23" s="29" t="str">
        <f t="shared" si="0"/>
        <v/>
      </c>
      <c r="I23" s="29" t="str">
        <f t="shared" si="1"/>
        <v/>
      </c>
      <c r="J23" s="41"/>
      <c r="K23" s="41"/>
    </row>
    <row r="24" ht="15" customHeight="1" spans="1:11">
      <c r="A24" s="25"/>
      <c r="B24" s="26"/>
      <c r="C24" s="26"/>
      <c r="D24" s="27"/>
      <c r="E24" s="295"/>
      <c r="F24" s="31"/>
      <c r="G24" s="29"/>
      <c r="H24" s="29" t="str">
        <f t="shared" si="0"/>
        <v/>
      </c>
      <c r="I24" s="29" t="str">
        <f t="shared" si="1"/>
        <v/>
      </c>
      <c r="J24" s="41"/>
      <c r="K24" s="41"/>
    </row>
    <row r="25" ht="15" customHeight="1" spans="1:11">
      <c r="A25" s="25"/>
      <c r="B25" s="26"/>
      <c r="C25" s="26"/>
      <c r="D25" s="27"/>
      <c r="E25" s="28"/>
      <c r="F25" s="31"/>
      <c r="G25" s="29"/>
      <c r="H25" s="29" t="str">
        <f t="shared" si="0"/>
        <v/>
      </c>
      <c r="I25" s="29" t="str">
        <f t="shared" si="1"/>
        <v/>
      </c>
      <c r="J25" s="41"/>
      <c r="K25" s="41"/>
    </row>
    <row r="26" ht="15" customHeight="1" spans="1:11">
      <c r="A26" s="25"/>
      <c r="B26" s="26"/>
      <c r="C26" s="26"/>
      <c r="D26" s="27"/>
      <c r="E26" s="28"/>
      <c r="F26" s="31"/>
      <c r="G26" s="29"/>
      <c r="H26" s="29" t="str">
        <f t="shared" si="0"/>
        <v/>
      </c>
      <c r="I26" s="29" t="str">
        <f t="shared" si="1"/>
        <v/>
      </c>
      <c r="J26" s="41"/>
      <c r="K26" s="41"/>
    </row>
    <row r="27" s="14" customFormat="1" ht="15" customHeight="1" spans="1:11">
      <c r="A27" s="94" t="s">
        <v>402</v>
      </c>
      <c r="B27" s="95"/>
      <c r="C27" s="22"/>
      <c r="D27" s="89"/>
      <c r="E27" s="35">
        <f>SUM(E7:E26)</f>
        <v>0</v>
      </c>
      <c r="F27" s="36">
        <f>SUM(F7:F26)</f>
        <v>0</v>
      </c>
      <c r="G27" s="37">
        <f>SUM(G7:G26)</f>
        <v>0</v>
      </c>
      <c r="H27" s="37" t="str">
        <f t="shared" si="0"/>
        <v/>
      </c>
      <c r="I27" s="37" t="str">
        <f t="shared" si="1"/>
        <v/>
      </c>
      <c r="J27" s="42"/>
      <c r="K27" s="42"/>
    </row>
    <row r="28" ht="15" customHeight="1" spans="1:11">
      <c r="A28" s="96" t="s">
        <v>403</v>
      </c>
      <c r="B28" s="97"/>
      <c r="C28" s="25"/>
      <c r="D28" s="98"/>
      <c r="E28" s="28"/>
      <c r="F28" s="31">
        <v>0</v>
      </c>
      <c r="G28" s="29"/>
      <c r="H28" s="29" t="str">
        <f t="shared" si="0"/>
        <v/>
      </c>
      <c r="I28" s="29" t="str">
        <f t="shared" si="1"/>
        <v/>
      </c>
      <c r="J28" s="41"/>
      <c r="K28" s="41"/>
    </row>
    <row r="29" ht="15" customHeight="1" spans="1:11">
      <c r="A29" s="96" t="s">
        <v>404</v>
      </c>
      <c r="B29" s="97"/>
      <c r="C29" s="25"/>
      <c r="D29" s="98"/>
      <c r="E29" s="28"/>
      <c r="F29" s="31"/>
      <c r="G29" s="29">
        <v>0</v>
      </c>
      <c r="H29" s="29" t="str">
        <f t="shared" si="0"/>
        <v/>
      </c>
      <c r="I29" s="29" t="str">
        <f t="shared" si="1"/>
        <v/>
      </c>
      <c r="J29" s="41"/>
      <c r="K29" s="41"/>
    </row>
    <row r="30" s="14" customFormat="1" ht="15" customHeight="1" spans="1:11">
      <c r="A30" s="94" t="s">
        <v>405</v>
      </c>
      <c r="B30" s="95"/>
      <c r="C30" s="42"/>
      <c r="D30" s="89"/>
      <c r="E30" s="35">
        <f>E27-E28-E29</f>
        <v>0</v>
      </c>
      <c r="F30" s="36">
        <f>F27-F28</f>
        <v>0</v>
      </c>
      <c r="G30" s="37">
        <f>G27-G29</f>
        <v>0</v>
      </c>
      <c r="H30" s="37" t="str">
        <f t="shared" si="0"/>
        <v/>
      </c>
      <c r="I30" s="37" t="str">
        <f t="shared" si="1"/>
        <v/>
      </c>
      <c r="J30" s="42"/>
      <c r="K30" s="42"/>
    </row>
    <row r="31" customHeight="1" spans="2:3">
      <c r="B31" s="296" t="s">
        <v>423</v>
      </c>
      <c r="C31" s="297" t="s">
        <v>424</v>
      </c>
    </row>
    <row r="32" customHeight="1" spans="2:3">
      <c r="B32" s="297"/>
      <c r="C32" s="297" t="s">
        <v>568</v>
      </c>
    </row>
    <row r="33" customHeight="1" spans="2:3">
      <c r="B33" s="297"/>
      <c r="C33" s="297" t="s">
        <v>446</v>
      </c>
    </row>
  </sheetData>
  <mergeCells count="6">
    <mergeCell ref="A2:J2"/>
    <mergeCell ref="A3:J3"/>
    <mergeCell ref="A27:B27"/>
    <mergeCell ref="A28:B28"/>
    <mergeCell ref="A29:B29"/>
    <mergeCell ref="A30:B30"/>
  </mergeCells>
  <hyperlinks>
    <hyperlink ref="A1" location="索引目录!D32" display="返回索引页"/>
    <hyperlink ref="B1" location="非流动资产评估汇总!B15" display="返回 "/>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45">
    <pageSetUpPr fitToPage="1"/>
  </sheetPr>
  <dimension ref="A1:N31"/>
  <sheetViews>
    <sheetView view="pageBreakPreview" zoomScale="80" zoomScaleNormal="90" workbookViewId="0">
      <pane ySplit="6" topLeftCell="A7" activePane="bottomLeft" state="frozen"/>
      <selection/>
      <selection pane="bottomLeft" activeCell="M6" sqref="M6"/>
    </sheetView>
  </sheetViews>
  <sheetFormatPr defaultColWidth="9" defaultRowHeight="15.75" customHeight="1"/>
  <cols>
    <col min="1" max="1" width="6.375" style="15" customWidth="1"/>
    <col min="2" max="2" width="20.25" style="15" customWidth="1"/>
    <col min="3" max="3" width="8.25" style="15" customWidth="1"/>
    <col min="4" max="4" width="12" style="15" customWidth="1"/>
    <col min="5" max="5" width="9.875" style="15" customWidth="1"/>
    <col min="6" max="6" width="11.5" style="15" customWidth="1"/>
    <col min="7" max="7" width="13.25" style="15" hidden="1" customWidth="1" outlineLevel="1"/>
    <col min="8" max="8" width="13.75" style="15" customWidth="1" collapsed="1"/>
    <col min="9" max="9" width="13.25" style="15" customWidth="1"/>
    <col min="10" max="10" width="11.25" style="15" customWidth="1"/>
    <col min="11" max="11" width="8.75" style="15" customWidth="1"/>
    <col min="12" max="12" width="12.625" style="15" customWidth="1"/>
    <col min="13" max="13" width="11.375" style="15" customWidth="1"/>
    <col min="14" max="16384" width="9" style="15"/>
  </cols>
  <sheetData>
    <row r="1" s="86" customFormat="1" ht="10.5" spans="1:12">
      <c r="A1" s="91" t="s">
        <v>324</v>
      </c>
      <c r="B1" s="87" t="s">
        <v>272</v>
      </c>
      <c r="C1" s="88"/>
      <c r="D1" s="88"/>
      <c r="E1" s="88"/>
      <c r="F1" s="88"/>
      <c r="G1" s="88"/>
      <c r="H1" s="88"/>
      <c r="I1" s="88"/>
      <c r="J1" s="88"/>
      <c r="K1" s="88"/>
      <c r="L1" s="88"/>
    </row>
    <row r="2" s="12" customFormat="1" ht="30" customHeight="1" spans="1:12">
      <c r="A2" s="19" t="s">
        <v>569</v>
      </c>
      <c r="B2" s="19"/>
      <c r="C2" s="19"/>
      <c r="D2" s="19"/>
      <c r="E2" s="19"/>
      <c r="F2" s="19"/>
      <c r="G2" s="19"/>
      <c r="H2" s="19"/>
      <c r="I2" s="19"/>
      <c r="J2" s="19"/>
      <c r="K2" s="19"/>
      <c r="L2" s="19"/>
    </row>
    <row r="3" ht="15" customHeight="1" spans="1:14">
      <c r="A3" s="20" t="str">
        <f>CONCATENATE(封面!D9,封面!F9,封面!G9,封面!H9,封面!I9,封面!J9,封面!K9)</f>
        <v>评估基准日：2025年1月31日</v>
      </c>
      <c r="B3" s="20"/>
      <c r="C3" s="20"/>
      <c r="D3" s="20"/>
      <c r="E3" s="20"/>
      <c r="F3" s="20"/>
      <c r="G3" s="20"/>
      <c r="H3" s="20"/>
      <c r="I3" s="38"/>
      <c r="J3" s="38"/>
      <c r="K3" s="38"/>
      <c r="L3" s="38"/>
      <c r="M3" s="38"/>
      <c r="N3" s="38"/>
    </row>
    <row r="4" ht="15" customHeight="1" spans="1:14">
      <c r="A4" s="20"/>
      <c r="B4" s="20"/>
      <c r="C4" s="20"/>
      <c r="D4" s="20"/>
      <c r="E4" s="20"/>
      <c r="F4" s="20"/>
      <c r="G4" s="20"/>
      <c r="H4" s="20"/>
      <c r="I4" s="38"/>
      <c r="J4" s="38"/>
      <c r="K4" s="39"/>
      <c r="L4" s="39" t="s">
        <v>570</v>
      </c>
      <c r="M4" s="38"/>
      <c r="N4" s="38"/>
    </row>
    <row r="5" ht="15" customHeight="1" spans="1:12">
      <c r="A5" s="21" t="str">
        <f>封面!D7&amp;封面!F7</f>
        <v>产权持有单位：北京巴布科克·威尔科克斯有限公司</v>
      </c>
      <c r="L5" s="39" t="s">
        <v>327</v>
      </c>
    </row>
    <row r="6" s="13" customFormat="1" ht="19.9" customHeight="1" spans="1:13">
      <c r="A6" s="22" t="s">
        <v>328</v>
      </c>
      <c r="B6" s="22" t="s">
        <v>368</v>
      </c>
      <c r="C6" s="22" t="s">
        <v>370</v>
      </c>
      <c r="D6" s="22" t="s">
        <v>571</v>
      </c>
      <c r="E6" s="22" t="s">
        <v>572</v>
      </c>
      <c r="F6" s="22" t="s">
        <v>565</v>
      </c>
      <c r="G6" s="23" t="s">
        <v>333</v>
      </c>
      <c r="H6" s="24" t="s">
        <v>334</v>
      </c>
      <c r="I6" s="22" t="s">
        <v>335</v>
      </c>
      <c r="J6" s="22" t="s">
        <v>336</v>
      </c>
      <c r="K6" s="22" t="s">
        <v>337</v>
      </c>
      <c r="L6" s="22" t="s">
        <v>338</v>
      </c>
      <c r="M6" s="40" t="s">
        <v>345</v>
      </c>
    </row>
    <row r="7" ht="15" customHeight="1" spans="1:13">
      <c r="A7" s="25"/>
      <c r="B7" s="26"/>
      <c r="C7" s="27"/>
      <c r="D7" s="25"/>
      <c r="E7" s="76"/>
      <c r="F7" s="76"/>
      <c r="G7" s="28"/>
      <c r="H7" s="31"/>
      <c r="I7" s="31"/>
      <c r="J7" s="31" t="str">
        <f>IF(OR(AND(H7=0,I7=0),I7=0),"",I7-H7)</f>
        <v/>
      </c>
      <c r="K7" s="71" t="str">
        <f>IF(ISERROR(J7/H7),"",J7/ABS(H7)*100)</f>
        <v/>
      </c>
      <c r="L7" s="41"/>
      <c r="M7" s="41"/>
    </row>
    <row r="8" ht="15" customHeight="1" spans="1:13">
      <c r="A8" s="25"/>
      <c r="B8" s="26"/>
      <c r="C8" s="27"/>
      <c r="D8" s="25"/>
      <c r="E8" s="76"/>
      <c r="F8" s="76"/>
      <c r="G8" s="28"/>
      <c r="H8" s="31"/>
      <c r="I8" s="29"/>
      <c r="J8" s="29" t="str">
        <f t="shared" ref="J8:J31" si="0">IF(OR(AND(H8=0,I8=0),I8=0),"",I8-H8)</f>
        <v/>
      </c>
      <c r="K8" s="29" t="str">
        <f t="shared" ref="K8:K31" si="1">IF(ISERROR(J8/H8),"",J8/ABS(H8)*100)</f>
        <v/>
      </c>
      <c r="L8" s="41"/>
      <c r="M8" s="41"/>
    </row>
    <row r="9" ht="15" customHeight="1" spans="1:13">
      <c r="A9" s="25"/>
      <c r="B9" s="26"/>
      <c r="C9" s="27"/>
      <c r="D9" s="25"/>
      <c r="E9" s="76"/>
      <c r="F9" s="76"/>
      <c r="G9" s="28"/>
      <c r="H9" s="31"/>
      <c r="I9" s="29"/>
      <c r="J9" s="29" t="str">
        <f t="shared" si="0"/>
        <v/>
      </c>
      <c r="K9" s="29" t="str">
        <f t="shared" si="1"/>
        <v/>
      </c>
      <c r="L9" s="41"/>
      <c r="M9" s="41"/>
    </row>
    <row r="10" ht="15" customHeight="1" spans="1:13">
      <c r="A10" s="25"/>
      <c r="B10" s="26"/>
      <c r="C10" s="27"/>
      <c r="D10" s="25"/>
      <c r="E10" s="76"/>
      <c r="F10" s="76"/>
      <c r="G10" s="28"/>
      <c r="H10" s="31"/>
      <c r="I10" s="29"/>
      <c r="J10" s="29" t="str">
        <f t="shared" si="0"/>
        <v/>
      </c>
      <c r="K10" s="29" t="str">
        <f t="shared" si="1"/>
        <v/>
      </c>
      <c r="L10" s="41"/>
      <c r="M10" s="41"/>
    </row>
    <row r="11" ht="15" customHeight="1" spans="1:13">
      <c r="A11" s="25"/>
      <c r="B11" s="26"/>
      <c r="C11" s="27"/>
      <c r="D11" s="25"/>
      <c r="E11" s="76"/>
      <c r="F11" s="76"/>
      <c r="G11" s="28"/>
      <c r="H11" s="31"/>
      <c r="I11" s="29"/>
      <c r="J11" s="29" t="str">
        <f t="shared" si="0"/>
        <v/>
      </c>
      <c r="K11" s="29" t="str">
        <f t="shared" si="1"/>
        <v/>
      </c>
      <c r="L11" s="41"/>
      <c r="M11" s="41"/>
    </row>
    <row r="12" ht="15" customHeight="1" spans="1:13">
      <c r="A12" s="25"/>
      <c r="B12" s="26"/>
      <c r="C12" s="27"/>
      <c r="D12" s="25"/>
      <c r="E12" s="76"/>
      <c r="F12" s="76"/>
      <c r="G12" s="28"/>
      <c r="H12" s="31"/>
      <c r="I12" s="29"/>
      <c r="J12" s="29" t="str">
        <f t="shared" si="0"/>
        <v/>
      </c>
      <c r="K12" s="29" t="str">
        <f t="shared" si="1"/>
        <v/>
      </c>
      <c r="L12" s="41"/>
      <c r="M12" s="41"/>
    </row>
    <row r="13" ht="15" customHeight="1" spans="1:13">
      <c r="A13" s="25"/>
      <c r="B13" s="26"/>
      <c r="C13" s="27"/>
      <c r="D13" s="25"/>
      <c r="E13" s="76"/>
      <c r="F13" s="76"/>
      <c r="G13" s="28"/>
      <c r="H13" s="31"/>
      <c r="I13" s="29"/>
      <c r="J13" s="29" t="str">
        <f t="shared" si="0"/>
        <v/>
      </c>
      <c r="K13" s="29" t="str">
        <f t="shared" si="1"/>
        <v/>
      </c>
      <c r="L13" s="41"/>
      <c r="M13" s="41"/>
    </row>
    <row r="14" ht="15" customHeight="1" spans="1:13">
      <c r="A14" s="25"/>
      <c r="B14" s="26"/>
      <c r="C14" s="27"/>
      <c r="D14" s="25"/>
      <c r="E14" s="76"/>
      <c r="F14" s="76"/>
      <c r="G14" s="28"/>
      <c r="H14" s="31"/>
      <c r="I14" s="29"/>
      <c r="J14" s="29" t="str">
        <f t="shared" si="0"/>
        <v/>
      </c>
      <c r="K14" s="29" t="str">
        <f t="shared" si="1"/>
        <v/>
      </c>
      <c r="L14" s="41"/>
      <c r="M14" s="41"/>
    </row>
    <row r="15" ht="15" customHeight="1" spans="1:13">
      <c r="A15" s="25"/>
      <c r="B15" s="26"/>
      <c r="C15" s="27"/>
      <c r="D15" s="25"/>
      <c r="E15" s="76"/>
      <c r="F15" s="76"/>
      <c r="G15" s="28"/>
      <c r="H15" s="31"/>
      <c r="I15" s="29"/>
      <c r="J15" s="29" t="str">
        <f t="shared" si="0"/>
        <v/>
      </c>
      <c r="K15" s="29" t="str">
        <f t="shared" si="1"/>
        <v/>
      </c>
      <c r="L15" s="41"/>
      <c r="M15" s="41"/>
    </row>
    <row r="16" ht="15" customHeight="1" spans="1:13">
      <c r="A16" s="25"/>
      <c r="B16" s="26"/>
      <c r="C16" s="27"/>
      <c r="D16" s="25"/>
      <c r="E16" s="76"/>
      <c r="F16" s="76"/>
      <c r="G16" s="28"/>
      <c r="H16" s="31"/>
      <c r="I16" s="29"/>
      <c r="J16" s="29" t="str">
        <f t="shared" si="0"/>
        <v/>
      </c>
      <c r="K16" s="29" t="str">
        <f t="shared" si="1"/>
        <v/>
      </c>
      <c r="L16" s="41"/>
      <c r="M16" s="41"/>
    </row>
    <row r="17" ht="15" customHeight="1" spans="1:13">
      <c r="A17" s="25"/>
      <c r="B17" s="26"/>
      <c r="C17" s="27"/>
      <c r="D17" s="25"/>
      <c r="E17" s="76"/>
      <c r="F17" s="76"/>
      <c r="G17" s="28"/>
      <c r="H17" s="31"/>
      <c r="I17" s="29"/>
      <c r="J17" s="29" t="str">
        <f t="shared" si="0"/>
        <v/>
      </c>
      <c r="K17" s="29" t="str">
        <f t="shared" si="1"/>
        <v/>
      </c>
      <c r="L17" s="41"/>
      <c r="M17" s="41"/>
    </row>
    <row r="18" ht="15" customHeight="1" spans="1:13">
      <c r="A18" s="25"/>
      <c r="B18" s="26"/>
      <c r="C18" s="27"/>
      <c r="D18" s="25"/>
      <c r="E18" s="76"/>
      <c r="F18" s="76"/>
      <c r="G18" s="28"/>
      <c r="H18" s="31"/>
      <c r="I18" s="29"/>
      <c r="J18" s="29"/>
      <c r="K18" s="29"/>
      <c r="L18" s="41"/>
      <c r="M18" s="41"/>
    </row>
    <row r="19" ht="15" customHeight="1" spans="1:13">
      <c r="A19" s="25"/>
      <c r="B19" s="26"/>
      <c r="C19" s="27"/>
      <c r="D19" s="25"/>
      <c r="E19" s="76"/>
      <c r="F19" s="76"/>
      <c r="G19" s="28"/>
      <c r="H19" s="31"/>
      <c r="I19" s="29"/>
      <c r="J19" s="29" t="str">
        <f t="shared" si="0"/>
        <v/>
      </c>
      <c r="K19" s="29" t="str">
        <f t="shared" si="1"/>
        <v/>
      </c>
      <c r="L19" s="41"/>
      <c r="M19" s="41"/>
    </row>
    <row r="20" ht="15" customHeight="1" spans="1:13">
      <c r="A20" s="25"/>
      <c r="B20" s="26"/>
      <c r="C20" s="27"/>
      <c r="D20" s="25"/>
      <c r="E20" s="76"/>
      <c r="F20" s="76"/>
      <c r="G20" s="28"/>
      <c r="H20" s="31"/>
      <c r="I20" s="29"/>
      <c r="J20" s="29" t="str">
        <f t="shared" si="0"/>
        <v/>
      </c>
      <c r="K20" s="29" t="str">
        <f t="shared" si="1"/>
        <v/>
      </c>
      <c r="L20" s="41"/>
      <c r="M20" s="41"/>
    </row>
    <row r="21" ht="15" customHeight="1" spans="1:13">
      <c r="A21" s="25"/>
      <c r="B21" s="26"/>
      <c r="C21" s="27"/>
      <c r="D21" s="25"/>
      <c r="E21" s="76"/>
      <c r="F21" s="76"/>
      <c r="G21" s="28"/>
      <c r="H21" s="31"/>
      <c r="I21" s="29"/>
      <c r="J21" s="29" t="str">
        <f t="shared" si="0"/>
        <v/>
      </c>
      <c r="K21" s="29" t="str">
        <f t="shared" si="1"/>
        <v/>
      </c>
      <c r="L21" s="41"/>
      <c r="M21" s="41"/>
    </row>
    <row r="22" ht="15" customHeight="1" spans="1:13">
      <c r="A22" s="25"/>
      <c r="B22" s="26"/>
      <c r="C22" s="27"/>
      <c r="D22" s="25"/>
      <c r="E22" s="76"/>
      <c r="F22" s="76"/>
      <c r="G22" s="28"/>
      <c r="H22" s="31"/>
      <c r="I22" s="29"/>
      <c r="J22" s="29" t="str">
        <f t="shared" si="0"/>
        <v/>
      </c>
      <c r="K22" s="29" t="str">
        <f t="shared" si="1"/>
        <v/>
      </c>
      <c r="L22" s="41"/>
      <c r="M22" s="41"/>
    </row>
    <row r="23" ht="15" customHeight="1" spans="1:13">
      <c r="A23" s="25"/>
      <c r="B23" s="26"/>
      <c r="C23" s="27"/>
      <c r="D23" s="25"/>
      <c r="E23" s="76"/>
      <c r="F23" s="76"/>
      <c r="G23" s="28"/>
      <c r="H23" s="31"/>
      <c r="I23" s="29"/>
      <c r="J23" s="29" t="str">
        <f t="shared" si="0"/>
        <v/>
      </c>
      <c r="K23" s="29" t="str">
        <f t="shared" si="1"/>
        <v/>
      </c>
      <c r="L23" s="41"/>
      <c r="M23" s="41"/>
    </row>
    <row r="24" ht="15" customHeight="1" spans="1:13">
      <c r="A24" s="25"/>
      <c r="B24" s="26"/>
      <c r="C24" s="27"/>
      <c r="D24" s="25"/>
      <c r="E24" s="76"/>
      <c r="F24" s="76"/>
      <c r="G24" s="28"/>
      <c r="H24" s="31"/>
      <c r="I24" s="29"/>
      <c r="J24" s="29" t="str">
        <f t="shared" si="0"/>
        <v/>
      </c>
      <c r="K24" s="29" t="str">
        <f t="shared" si="1"/>
        <v/>
      </c>
      <c r="L24" s="41"/>
      <c r="M24" s="41"/>
    </row>
    <row r="25" ht="15" customHeight="1" spans="1:13">
      <c r="A25" s="25"/>
      <c r="B25" s="26"/>
      <c r="C25" s="27"/>
      <c r="D25" s="25"/>
      <c r="E25" s="76"/>
      <c r="F25" s="76"/>
      <c r="G25" s="28"/>
      <c r="H25" s="31"/>
      <c r="I25" s="29"/>
      <c r="J25" s="29" t="str">
        <f t="shared" si="0"/>
        <v/>
      </c>
      <c r="K25" s="29" t="str">
        <f t="shared" si="1"/>
        <v/>
      </c>
      <c r="L25" s="41"/>
      <c r="M25" s="41"/>
    </row>
    <row r="26" ht="15" customHeight="1" spans="1:13">
      <c r="A26" s="25"/>
      <c r="B26" s="26"/>
      <c r="C26" s="27"/>
      <c r="D26" s="25"/>
      <c r="E26" s="76"/>
      <c r="F26" s="76"/>
      <c r="G26" s="28"/>
      <c r="H26" s="31"/>
      <c r="I26" s="29"/>
      <c r="J26" s="29" t="str">
        <f t="shared" si="0"/>
        <v/>
      </c>
      <c r="K26" s="29" t="str">
        <f t="shared" si="1"/>
        <v/>
      </c>
      <c r="L26" s="41"/>
      <c r="M26" s="41"/>
    </row>
    <row r="27" ht="15" customHeight="1" spans="1:13">
      <c r="A27" s="25"/>
      <c r="B27" s="26"/>
      <c r="C27" s="27"/>
      <c r="D27" s="25"/>
      <c r="E27" s="76"/>
      <c r="F27" s="76"/>
      <c r="G27" s="28"/>
      <c r="H27" s="31"/>
      <c r="I27" s="29"/>
      <c r="J27" s="29" t="str">
        <f t="shared" si="0"/>
        <v/>
      </c>
      <c r="K27" s="29" t="str">
        <f t="shared" si="1"/>
        <v/>
      </c>
      <c r="L27" s="41"/>
      <c r="M27" s="41"/>
    </row>
    <row r="28" ht="15" customHeight="1" spans="1:13">
      <c r="A28" s="25"/>
      <c r="B28" s="26"/>
      <c r="C28" s="27"/>
      <c r="D28" s="25"/>
      <c r="E28" s="76"/>
      <c r="F28" s="76"/>
      <c r="G28" s="28"/>
      <c r="H28" s="31"/>
      <c r="I28" s="29"/>
      <c r="J28" s="29" t="str">
        <f t="shared" si="0"/>
        <v/>
      </c>
      <c r="K28" s="29" t="str">
        <f t="shared" si="1"/>
        <v/>
      </c>
      <c r="L28" s="41"/>
      <c r="M28" s="41"/>
    </row>
    <row r="29" s="14" customFormat="1" ht="15" customHeight="1" spans="1:13">
      <c r="A29" s="94" t="s">
        <v>402</v>
      </c>
      <c r="B29" s="95"/>
      <c r="C29" s="22"/>
      <c r="D29" s="89"/>
      <c r="E29" s="89"/>
      <c r="F29" s="89"/>
      <c r="G29" s="35">
        <f>SUM(G7:G28)</f>
        <v>0</v>
      </c>
      <c r="H29" s="36">
        <f>SUM(H7:H28)</f>
        <v>0</v>
      </c>
      <c r="I29" s="37">
        <f>SUM(I7:I28)</f>
        <v>0</v>
      </c>
      <c r="J29" s="37" t="str">
        <f t="shared" si="0"/>
        <v/>
      </c>
      <c r="K29" s="37" t="str">
        <f t="shared" si="1"/>
        <v/>
      </c>
      <c r="L29" s="42"/>
      <c r="M29" s="42"/>
    </row>
    <row r="30" ht="15" customHeight="1" spans="1:13">
      <c r="A30" s="104" t="s">
        <v>441</v>
      </c>
      <c r="B30" s="104"/>
      <c r="C30" s="25"/>
      <c r="D30" s="98"/>
      <c r="E30" s="98"/>
      <c r="F30" s="98"/>
      <c r="G30" s="28"/>
      <c r="H30" s="31">
        <v>0</v>
      </c>
      <c r="I30" s="29">
        <v>0</v>
      </c>
      <c r="J30" s="29" t="str">
        <f t="shared" si="0"/>
        <v/>
      </c>
      <c r="K30" s="29" t="str">
        <f t="shared" si="1"/>
        <v/>
      </c>
      <c r="L30" s="41"/>
      <c r="M30" s="41"/>
    </row>
    <row r="31" s="14" customFormat="1" ht="15" customHeight="1" spans="1:13">
      <c r="A31" s="94" t="s">
        <v>405</v>
      </c>
      <c r="B31" s="95"/>
      <c r="C31" s="22"/>
      <c r="D31" s="89"/>
      <c r="E31" s="89"/>
      <c r="F31" s="89"/>
      <c r="G31" s="35">
        <f>G29-G30</f>
        <v>0</v>
      </c>
      <c r="H31" s="36">
        <f>H29-H30</f>
        <v>0</v>
      </c>
      <c r="I31" s="37">
        <f>I29-I30</f>
        <v>0</v>
      </c>
      <c r="J31" s="37" t="str">
        <f t="shared" si="0"/>
        <v/>
      </c>
      <c r="K31" s="37" t="str">
        <f t="shared" si="1"/>
        <v/>
      </c>
      <c r="L31" s="42"/>
      <c r="M31" s="42"/>
    </row>
  </sheetData>
  <mergeCells count="5">
    <mergeCell ref="A2:L2"/>
    <mergeCell ref="A3:L3"/>
    <mergeCell ref="A29:B29"/>
    <mergeCell ref="A30:B30"/>
    <mergeCell ref="A31:B31"/>
  </mergeCells>
  <hyperlinks>
    <hyperlink ref="A1" location="索引目录!D33" display="返回索引页"/>
    <hyperlink ref="B1" location="非流动资产评估汇总!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pageSetUpPr fitToPage="1"/>
  </sheetPr>
  <dimension ref="A1:N31"/>
  <sheetViews>
    <sheetView view="pageBreakPreview" zoomScale="80" zoomScaleNormal="90" workbookViewId="0">
      <pane ySplit="6" topLeftCell="A7" activePane="bottomLeft" state="frozen"/>
      <selection/>
      <selection pane="bottomLeft" activeCell="M6" sqref="M6"/>
    </sheetView>
  </sheetViews>
  <sheetFormatPr defaultColWidth="9" defaultRowHeight="15.75" customHeight="1"/>
  <cols>
    <col min="1" max="1" width="6.375" style="15" customWidth="1"/>
    <col min="2" max="2" width="20.25" style="15" customWidth="1"/>
    <col min="3" max="3" width="8.25" style="15" customWidth="1"/>
    <col min="4" max="4" width="12" style="15" customWidth="1"/>
    <col min="5" max="5" width="9.875" style="15" customWidth="1"/>
    <col min="6" max="6" width="11.5" style="15" customWidth="1"/>
    <col min="7" max="7" width="13.25" style="15" hidden="1" customWidth="1" outlineLevel="1"/>
    <col min="8" max="8" width="13.75" style="15" customWidth="1" collapsed="1"/>
    <col min="9" max="9" width="13.25" style="15" customWidth="1"/>
    <col min="10" max="10" width="11.25" style="15" customWidth="1"/>
    <col min="11" max="11" width="8.75" style="15" customWidth="1"/>
    <col min="12" max="12" width="12.625" style="15" customWidth="1"/>
    <col min="13" max="13" width="11.375" style="15" customWidth="1"/>
    <col min="14" max="16384" width="9" style="15"/>
  </cols>
  <sheetData>
    <row r="1" s="86" customFormat="1" ht="10.5" spans="1:12">
      <c r="A1" s="87" t="s">
        <v>271</v>
      </c>
      <c r="B1" s="87" t="s">
        <v>272</v>
      </c>
      <c r="C1" s="88"/>
      <c r="D1" s="88"/>
      <c r="E1" s="88"/>
      <c r="F1" s="88"/>
      <c r="G1" s="88"/>
      <c r="H1" s="88"/>
      <c r="I1" s="88"/>
      <c r="J1" s="88"/>
      <c r="K1" s="88"/>
      <c r="L1" s="88"/>
    </row>
    <row r="2" s="12" customFormat="1" ht="30" customHeight="1" spans="1:12">
      <c r="A2" s="19" t="s">
        <v>573</v>
      </c>
      <c r="B2" s="19"/>
      <c r="C2" s="19"/>
      <c r="D2" s="19"/>
      <c r="E2" s="19"/>
      <c r="F2" s="19"/>
      <c r="G2" s="19"/>
      <c r="H2" s="19"/>
      <c r="I2" s="19"/>
      <c r="J2" s="19"/>
      <c r="K2" s="19"/>
      <c r="L2" s="19"/>
    </row>
    <row r="3" ht="15" customHeight="1" spans="1:14">
      <c r="A3" s="20" t="str">
        <f>CONCATENATE(封面!D9,封面!F9,封面!G9,封面!H9,封面!I9,封面!J9,封面!K9)</f>
        <v>评估基准日：2025年1月31日</v>
      </c>
      <c r="B3" s="20"/>
      <c r="C3" s="20"/>
      <c r="D3" s="20"/>
      <c r="E3" s="20"/>
      <c r="F3" s="20"/>
      <c r="G3" s="20"/>
      <c r="H3" s="20"/>
      <c r="I3" s="38"/>
      <c r="J3" s="38"/>
      <c r="K3" s="38"/>
      <c r="L3" s="38"/>
      <c r="M3" s="38"/>
      <c r="N3" s="38"/>
    </row>
    <row r="4" ht="15" customHeight="1" spans="1:14">
      <c r="A4" s="20"/>
      <c r="B4" s="20"/>
      <c r="C4" s="20"/>
      <c r="D4" s="20"/>
      <c r="E4" s="20"/>
      <c r="F4" s="20"/>
      <c r="G4" s="20"/>
      <c r="H4" s="20"/>
      <c r="I4" s="38"/>
      <c r="J4" s="38"/>
      <c r="K4" s="39"/>
      <c r="L4" s="39" t="s">
        <v>574</v>
      </c>
      <c r="M4" s="38"/>
      <c r="N4" s="38"/>
    </row>
    <row r="5" ht="15" customHeight="1" spans="1:12">
      <c r="A5" s="21" t="str">
        <f>封面!D7&amp;封面!F7</f>
        <v>产权持有单位：北京巴布科克·威尔科克斯有限公司</v>
      </c>
      <c r="L5" s="39" t="s">
        <v>327</v>
      </c>
    </row>
    <row r="6" s="13" customFormat="1" ht="31.15" customHeight="1" spans="1:13">
      <c r="A6" s="56" t="s">
        <v>328</v>
      </c>
      <c r="B6" s="56" t="s">
        <v>368</v>
      </c>
      <c r="C6" s="56" t="s">
        <v>575</v>
      </c>
      <c r="D6" s="56" t="s">
        <v>370</v>
      </c>
      <c r="E6" s="56" t="s">
        <v>371</v>
      </c>
      <c r="F6" s="56" t="s">
        <v>576</v>
      </c>
      <c r="G6" s="93" t="s">
        <v>333</v>
      </c>
      <c r="H6" s="24" t="s">
        <v>334</v>
      </c>
      <c r="I6" s="56" t="s">
        <v>335</v>
      </c>
      <c r="J6" s="56" t="s">
        <v>336</v>
      </c>
      <c r="K6" s="56" t="s">
        <v>337</v>
      </c>
      <c r="L6" s="56" t="s">
        <v>338</v>
      </c>
      <c r="M6" s="40" t="s">
        <v>345</v>
      </c>
    </row>
    <row r="7" ht="15" customHeight="1" spans="1:13">
      <c r="A7" s="25"/>
      <c r="B7" s="26"/>
      <c r="C7" s="293"/>
      <c r="D7" s="27"/>
      <c r="E7" s="76"/>
      <c r="F7" s="76"/>
      <c r="G7" s="28"/>
      <c r="H7" s="31"/>
      <c r="I7" s="29"/>
      <c r="J7" s="31" t="str">
        <f>IF(OR(AND(H7=0,I7=0),I7=0),"",I7-H7)</f>
        <v/>
      </c>
      <c r="K7" s="71" t="str">
        <f>IF(ISERROR(J7/H7),"",J7/ABS(H7)*100)</f>
        <v/>
      </c>
      <c r="L7" s="41"/>
      <c r="M7" s="41"/>
    </row>
    <row r="8" ht="15" customHeight="1" spans="1:13">
      <c r="A8" s="25"/>
      <c r="B8" s="26"/>
      <c r="C8" s="293"/>
      <c r="D8" s="27"/>
      <c r="E8" s="76"/>
      <c r="F8" s="76"/>
      <c r="G8" s="28"/>
      <c r="H8" s="31"/>
      <c r="I8" s="29"/>
      <c r="J8" s="29" t="str">
        <f t="shared" ref="J8:J31" si="0">IF(OR(AND(H8=0,I8=0),I8=0),"",I8-H8)</f>
        <v/>
      </c>
      <c r="K8" s="29" t="str">
        <f t="shared" ref="K8:K31" si="1">IF(ISERROR(J8/H8),"",J8/ABS(H8)*100)</f>
        <v/>
      </c>
      <c r="L8" s="41"/>
      <c r="M8" s="41"/>
    </row>
    <row r="9" ht="15" customHeight="1" spans="1:13">
      <c r="A9" s="25"/>
      <c r="B9" s="26"/>
      <c r="C9" s="293"/>
      <c r="D9" s="27"/>
      <c r="E9" s="76"/>
      <c r="F9" s="76"/>
      <c r="G9" s="28"/>
      <c r="H9" s="31"/>
      <c r="I9" s="29"/>
      <c r="J9" s="29" t="str">
        <f t="shared" si="0"/>
        <v/>
      </c>
      <c r="K9" s="29" t="str">
        <f t="shared" si="1"/>
        <v/>
      </c>
      <c r="L9" s="41"/>
      <c r="M9" s="41"/>
    </row>
    <row r="10" ht="15" customHeight="1" spans="1:13">
      <c r="A10" s="25"/>
      <c r="B10" s="26"/>
      <c r="C10" s="293"/>
      <c r="D10" s="27"/>
      <c r="E10" s="76"/>
      <c r="F10" s="76"/>
      <c r="G10" s="28"/>
      <c r="H10" s="31"/>
      <c r="I10" s="29"/>
      <c r="J10" s="29" t="str">
        <f t="shared" si="0"/>
        <v/>
      </c>
      <c r="K10" s="29" t="str">
        <f t="shared" si="1"/>
        <v/>
      </c>
      <c r="L10" s="41"/>
      <c r="M10" s="41"/>
    </row>
    <row r="11" ht="15" customHeight="1" spans="1:13">
      <c r="A11" s="25"/>
      <c r="B11" s="26"/>
      <c r="C11" s="293"/>
      <c r="D11" s="27"/>
      <c r="E11" s="76"/>
      <c r="F11" s="76"/>
      <c r="G11" s="28"/>
      <c r="H11" s="31"/>
      <c r="I11" s="29"/>
      <c r="J11" s="29"/>
      <c r="K11" s="29"/>
      <c r="L11" s="41"/>
      <c r="M11" s="41"/>
    </row>
    <row r="12" ht="15" customHeight="1" spans="1:13">
      <c r="A12" s="25"/>
      <c r="B12" s="26"/>
      <c r="C12" s="293"/>
      <c r="D12" s="27"/>
      <c r="E12" s="76"/>
      <c r="F12" s="76"/>
      <c r="G12" s="28"/>
      <c r="H12" s="31"/>
      <c r="I12" s="29"/>
      <c r="J12" s="29"/>
      <c r="K12" s="29"/>
      <c r="L12" s="41"/>
      <c r="M12" s="41"/>
    </row>
    <row r="13" ht="15" customHeight="1" spans="1:13">
      <c r="A13" s="25"/>
      <c r="B13" s="26"/>
      <c r="C13" s="293"/>
      <c r="D13" s="27"/>
      <c r="E13" s="76"/>
      <c r="F13" s="76"/>
      <c r="G13" s="28"/>
      <c r="H13" s="31"/>
      <c r="I13" s="29"/>
      <c r="J13" s="29"/>
      <c r="K13" s="29"/>
      <c r="L13" s="41"/>
      <c r="M13" s="41"/>
    </row>
    <row r="14" ht="15" customHeight="1" spans="1:13">
      <c r="A14" s="25"/>
      <c r="B14" s="26"/>
      <c r="C14" s="293"/>
      <c r="D14" s="27"/>
      <c r="E14" s="76"/>
      <c r="F14" s="76"/>
      <c r="G14" s="28"/>
      <c r="H14" s="31"/>
      <c r="I14" s="29"/>
      <c r="J14" s="29"/>
      <c r="K14" s="29"/>
      <c r="L14" s="41"/>
      <c r="M14" s="41"/>
    </row>
    <row r="15" ht="15" customHeight="1" spans="1:13">
      <c r="A15" s="25"/>
      <c r="B15" s="26"/>
      <c r="C15" s="293"/>
      <c r="D15" s="27"/>
      <c r="E15" s="76"/>
      <c r="F15" s="76"/>
      <c r="G15" s="28"/>
      <c r="H15" s="31"/>
      <c r="I15" s="29"/>
      <c r="J15" s="29"/>
      <c r="K15" s="29"/>
      <c r="L15" s="41"/>
      <c r="M15" s="41"/>
    </row>
    <row r="16" ht="15" customHeight="1" spans="1:13">
      <c r="A16" s="25"/>
      <c r="B16" s="26"/>
      <c r="C16" s="293"/>
      <c r="D16" s="27"/>
      <c r="E16" s="76"/>
      <c r="F16" s="76"/>
      <c r="G16" s="28"/>
      <c r="H16" s="31"/>
      <c r="I16" s="29"/>
      <c r="J16" s="29"/>
      <c r="K16" s="29"/>
      <c r="L16" s="41"/>
      <c r="M16" s="41"/>
    </row>
    <row r="17" ht="15" customHeight="1" spans="1:13">
      <c r="A17" s="25"/>
      <c r="B17" s="26"/>
      <c r="C17" s="293"/>
      <c r="D17" s="27"/>
      <c r="E17" s="76"/>
      <c r="F17" s="76"/>
      <c r="G17" s="28"/>
      <c r="H17" s="31"/>
      <c r="I17" s="29"/>
      <c r="J17" s="29"/>
      <c r="K17" s="29"/>
      <c r="L17" s="41"/>
      <c r="M17" s="41"/>
    </row>
    <row r="18" ht="15" customHeight="1" spans="1:13">
      <c r="A18" s="25"/>
      <c r="B18" s="26"/>
      <c r="C18" s="293"/>
      <c r="D18" s="27"/>
      <c r="E18" s="76"/>
      <c r="F18" s="76"/>
      <c r="G18" s="28"/>
      <c r="H18" s="31"/>
      <c r="I18" s="29"/>
      <c r="J18" s="29"/>
      <c r="K18" s="29"/>
      <c r="L18" s="41"/>
      <c r="M18" s="41"/>
    </row>
    <row r="19" ht="15" customHeight="1" spans="1:13">
      <c r="A19" s="25"/>
      <c r="B19" s="26"/>
      <c r="C19" s="293"/>
      <c r="D19" s="27"/>
      <c r="E19" s="76"/>
      <c r="F19" s="76"/>
      <c r="G19" s="28"/>
      <c r="H19" s="31"/>
      <c r="I19" s="29"/>
      <c r="J19" s="29"/>
      <c r="K19" s="29"/>
      <c r="L19" s="41"/>
      <c r="M19" s="41"/>
    </row>
    <row r="20" ht="15" customHeight="1" spans="1:13">
      <c r="A20" s="25"/>
      <c r="B20" s="26"/>
      <c r="C20" s="293"/>
      <c r="D20" s="27"/>
      <c r="E20" s="76"/>
      <c r="F20" s="76"/>
      <c r="G20" s="28"/>
      <c r="H20" s="31"/>
      <c r="I20" s="29"/>
      <c r="J20" s="29"/>
      <c r="K20" s="29"/>
      <c r="L20" s="41"/>
      <c r="M20" s="41"/>
    </row>
    <row r="21" ht="15" customHeight="1" spans="1:13">
      <c r="A21" s="25"/>
      <c r="B21" s="26"/>
      <c r="C21" s="293"/>
      <c r="D21" s="27"/>
      <c r="E21" s="76"/>
      <c r="F21" s="76"/>
      <c r="G21" s="28"/>
      <c r="H21" s="31"/>
      <c r="I21" s="29"/>
      <c r="J21" s="29" t="str">
        <f t="shared" si="0"/>
        <v/>
      </c>
      <c r="K21" s="29" t="str">
        <f t="shared" si="1"/>
        <v/>
      </c>
      <c r="L21" s="41"/>
      <c r="M21" s="41"/>
    </row>
    <row r="22" ht="15" customHeight="1" spans="1:13">
      <c r="A22" s="25"/>
      <c r="B22" s="26"/>
      <c r="C22" s="293"/>
      <c r="D22" s="27"/>
      <c r="E22" s="76"/>
      <c r="F22" s="76"/>
      <c r="G22" s="28"/>
      <c r="H22" s="31"/>
      <c r="I22" s="29"/>
      <c r="J22" s="29" t="str">
        <f t="shared" si="0"/>
        <v/>
      </c>
      <c r="K22" s="29" t="str">
        <f t="shared" si="1"/>
        <v/>
      </c>
      <c r="L22" s="41"/>
      <c r="M22" s="41"/>
    </row>
    <row r="23" ht="15" customHeight="1" spans="1:13">
      <c r="A23" s="25"/>
      <c r="B23" s="26"/>
      <c r="C23" s="293"/>
      <c r="D23" s="27"/>
      <c r="E23" s="76"/>
      <c r="F23" s="76"/>
      <c r="G23" s="28"/>
      <c r="H23" s="31"/>
      <c r="I23" s="29"/>
      <c r="J23" s="29" t="str">
        <f t="shared" si="0"/>
        <v/>
      </c>
      <c r="K23" s="29" t="str">
        <f t="shared" si="1"/>
        <v/>
      </c>
      <c r="L23" s="41"/>
      <c r="M23" s="41"/>
    </row>
    <row r="24" ht="15" customHeight="1" spans="1:13">
      <c r="A24" s="25"/>
      <c r="B24" s="26"/>
      <c r="C24" s="293"/>
      <c r="D24" s="27"/>
      <c r="E24" s="76"/>
      <c r="F24" s="76"/>
      <c r="G24" s="28"/>
      <c r="H24" s="31"/>
      <c r="I24" s="29"/>
      <c r="J24" s="29" t="str">
        <f t="shared" si="0"/>
        <v/>
      </c>
      <c r="K24" s="29" t="str">
        <f t="shared" si="1"/>
        <v/>
      </c>
      <c r="L24" s="41"/>
      <c r="M24" s="41"/>
    </row>
    <row r="25" ht="15" customHeight="1" spans="1:13">
      <c r="A25" s="25"/>
      <c r="B25" s="26"/>
      <c r="C25" s="293"/>
      <c r="D25" s="27"/>
      <c r="E25" s="76"/>
      <c r="F25" s="76"/>
      <c r="G25" s="28"/>
      <c r="H25" s="31"/>
      <c r="I25" s="29"/>
      <c r="J25" s="29" t="str">
        <f t="shared" si="0"/>
        <v/>
      </c>
      <c r="K25" s="29" t="str">
        <f t="shared" si="1"/>
        <v/>
      </c>
      <c r="L25" s="41"/>
      <c r="M25" s="41"/>
    </row>
    <row r="26" ht="15" customHeight="1" spans="1:13">
      <c r="A26" s="25"/>
      <c r="B26" s="26"/>
      <c r="C26" s="293"/>
      <c r="D26" s="27"/>
      <c r="E26" s="76"/>
      <c r="F26" s="76"/>
      <c r="G26" s="28"/>
      <c r="H26" s="31"/>
      <c r="I26" s="29"/>
      <c r="J26" s="29" t="str">
        <f t="shared" si="0"/>
        <v/>
      </c>
      <c r="K26" s="29" t="str">
        <f t="shared" si="1"/>
        <v/>
      </c>
      <c r="L26" s="41"/>
      <c r="M26" s="41"/>
    </row>
    <row r="27" ht="15" customHeight="1" spans="1:13">
      <c r="A27" s="25"/>
      <c r="B27" s="26"/>
      <c r="C27" s="293"/>
      <c r="D27" s="27"/>
      <c r="E27" s="76"/>
      <c r="F27" s="76"/>
      <c r="G27" s="28"/>
      <c r="H27" s="31"/>
      <c r="I27" s="29"/>
      <c r="J27" s="29" t="str">
        <f t="shared" si="0"/>
        <v/>
      </c>
      <c r="K27" s="29" t="str">
        <f t="shared" si="1"/>
        <v/>
      </c>
      <c r="L27" s="41"/>
      <c r="M27" s="41"/>
    </row>
    <row r="28" ht="15" customHeight="1" spans="1:13">
      <c r="A28" s="25"/>
      <c r="B28" s="26"/>
      <c r="C28" s="293"/>
      <c r="D28" s="27"/>
      <c r="E28" s="76"/>
      <c r="F28" s="76"/>
      <c r="G28" s="28"/>
      <c r="H28" s="31"/>
      <c r="I28" s="29"/>
      <c r="J28" s="29" t="str">
        <f t="shared" si="0"/>
        <v/>
      </c>
      <c r="K28" s="29" t="str">
        <f t="shared" si="1"/>
        <v/>
      </c>
      <c r="L28" s="41"/>
      <c r="M28" s="41"/>
    </row>
    <row r="29" s="14" customFormat="1" ht="15" customHeight="1" spans="1:13">
      <c r="A29" s="94" t="s">
        <v>402</v>
      </c>
      <c r="B29" s="95"/>
      <c r="C29" s="22"/>
      <c r="D29" s="89"/>
      <c r="E29" s="89"/>
      <c r="F29" s="89"/>
      <c r="G29" s="35">
        <f>SUM(G7:G28)</f>
        <v>0</v>
      </c>
      <c r="H29" s="36">
        <f>SUM(H7:H28)</f>
        <v>0</v>
      </c>
      <c r="I29" s="37">
        <f>SUM(I7:I28)</f>
        <v>0</v>
      </c>
      <c r="J29" s="37" t="str">
        <f t="shared" si="0"/>
        <v/>
      </c>
      <c r="K29" s="37" t="str">
        <f t="shared" si="1"/>
        <v/>
      </c>
      <c r="L29" s="42"/>
      <c r="M29" s="42"/>
    </row>
    <row r="30" ht="15" customHeight="1" spans="1:13">
      <c r="A30" s="104" t="s">
        <v>441</v>
      </c>
      <c r="B30" s="104"/>
      <c r="C30" s="25"/>
      <c r="D30" s="98"/>
      <c r="E30" s="98"/>
      <c r="F30" s="98"/>
      <c r="G30" s="28"/>
      <c r="H30" s="31">
        <v>0</v>
      </c>
      <c r="I30" s="29">
        <v>0</v>
      </c>
      <c r="J30" s="29" t="str">
        <f t="shared" si="0"/>
        <v/>
      </c>
      <c r="K30" s="29" t="str">
        <f t="shared" si="1"/>
        <v/>
      </c>
      <c r="L30" s="41"/>
      <c r="M30" s="41"/>
    </row>
    <row r="31" s="14" customFormat="1" ht="15" customHeight="1" spans="1:13">
      <c r="A31" s="94" t="s">
        <v>405</v>
      </c>
      <c r="B31" s="95"/>
      <c r="C31" s="22"/>
      <c r="D31" s="89"/>
      <c r="E31" s="89"/>
      <c r="F31" s="89"/>
      <c r="G31" s="35">
        <f t="shared" ref="G31:I31" si="2">G29-G30</f>
        <v>0</v>
      </c>
      <c r="H31" s="36">
        <f t="shared" si="2"/>
        <v>0</v>
      </c>
      <c r="I31" s="37">
        <f t="shared" si="2"/>
        <v>0</v>
      </c>
      <c r="J31" s="37" t="str">
        <f t="shared" si="0"/>
        <v/>
      </c>
      <c r="K31" s="37" t="str">
        <f t="shared" si="1"/>
        <v/>
      </c>
      <c r="L31" s="42"/>
      <c r="M31" s="42"/>
    </row>
  </sheetData>
  <mergeCells count="5">
    <mergeCell ref="A2:L2"/>
    <mergeCell ref="A3:L3"/>
    <mergeCell ref="A29:B29"/>
    <mergeCell ref="A30:B30"/>
    <mergeCell ref="A31:B31"/>
  </mergeCells>
  <hyperlinks>
    <hyperlink ref="A1" location="索引目录!D33" display="返回索引页"/>
    <hyperlink ref="B1" location="非流动资产评估汇总!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pageSetUpPr fitToPage="1"/>
  </sheetPr>
  <dimension ref="A1:O31"/>
  <sheetViews>
    <sheetView view="pageBreakPreview" zoomScale="80" zoomScaleNormal="90" workbookViewId="0">
      <pane ySplit="6" topLeftCell="A7" activePane="bottomLeft" state="frozen"/>
      <selection/>
      <selection pane="bottomLeft" activeCell="N6" sqref="N6"/>
    </sheetView>
  </sheetViews>
  <sheetFormatPr defaultColWidth="9" defaultRowHeight="15.75" customHeight="1"/>
  <cols>
    <col min="1" max="1" width="4.75" style="15" customWidth="1"/>
    <col min="2" max="2" width="20.25" style="15" customWidth="1"/>
    <col min="3" max="3" width="8.25" style="15" customWidth="1"/>
    <col min="4" max="4" width="8" style="15" customWidth="1"/>
    <col min="5" max="5" width="9.875" style="15" customWidth="1"/>
    <col min="6" max="7" width="11.5" style="15" customWidth="1"/>
    <col min="8" max="8" width="13.25" style="15" hidden="1" customWidth="1" outlineLevel="1"/>
    <col min="9" max="9" width="13.75" style="15" customWidth="1" collapsed="1"/>
    <col min="10" max="10" width="13.25" style="15" customWidth="1"/>
    <col min="11" max="11" width="9.75" style="15" customWidth="1"/>
    <col min="12" max="12" width="8.75" style="15" customWidth="1"/>
    <col min="13" max="13" width="9.125" style="15" customWidth="1"/>
    <col min="14" max="14" width="11.375" style="15" customWidth="1"/>
    <col min="15" max="16384" width="9" style="15"/>
  </cols>
  <sheetData>
    <row r="1" s="86" customFormat="1" ht="10.5" spans="1:13">
      <c r="A1" s="87" t="s">
        <v>271</v>
      </c>
      <c r="B1" s="87" t="s">
        <v>272</v>
      </c>
      <c r="C1" s="88"/>
      <c r="D1" s="88"/>
      <c r="E1" s="88"/>
      <c r="F1" s="88"/>
      <c r="G1" s="88"/>
      <c r="H1" s="88"/>
      <c r="I1" s="88"/>
      <c r="J1" s="88"/>
      <c r="K1" s="88"/>
      <c r="L1" s="88"/>
      <c r="M1" s="88"/>
    </row>
    <row r="2" s="12" customFormat="1" ht="30" customHeight="1" spans="1:13">
      <c r="A2" s="19" t="s">
        <v>577</v>
      </c>
      <c r="B2" s="19"/>
      <c r="C2" s="19"/>
      <c r="D2" s="19"/>
      <c r="E2" s="19"/>
      <c r="F2" s="19"/>
      <c r="G2" s="19"/>
      <c r="H2" s="19"/>
      <c r="I2" s="19"/>
      <c r="J2" s="19"/>
      <c r="K2" s="19"/>
      <c r="L2" s="19"/>
      <c r="M2" s="19"/>
    </row>
    <row r="3" ht="15" customHeight="1" spans="1:15">
      <c r="A3" s="20" t="str">
        <f>CONCATENATE(封面!D9,封面!F9,封面!G9,封面!H9,封面!I9,封面!J9,封面!K9)</f>
        <v>评估基准日：2025年1月31日</v>
      </c>
      <c r="B3" s="20"/>
      <c r="C3" s="20"/>
      <c r="D3" s="20"/>
      <c r="E3" s="20"/>
      <c r="F3" s="20"/>
      <c r="G3" s="20"/>
      <c r="H3" s="20"/>
      <c r="I3" s="20"/>
      <c r="J3" s="38"/>
      <c r="K3" s="38"/>
      <c r="L3" s="38"/>
      <c r="M3" s="38"/>
      <c r="N3" s="38"/>
      <c r="O3" s="38"/>
    </row>
    <row r="4" ht="15" customHeight="1" spans="1:15">
      <c r="A4" s="20"/>
      <c r="B4" s="20"/>
      <c r="C4" s="20"/>
      <c r="D4" s="20"/>
      <c r="E4" s="20"/>
      <c r="F4" s="20"/>
      <c r="G4" s="20"/>
      <c r="H4" s="20"/>
      <c r="I4" s="20"/>
      <c r="J4" s="38"/>
      <c r="K4" s="38"/>
      <c r="L4" s="39"/>
      <c r="M4" s="39" t="s">
        <v>578</v>
      </c>
      <c r="N4" s="38"/>
      <c r="O4" s="38"/>
    </row>
    <row r="5" ht="15" customHeight="1" spans="1:13">
      <c r="A5" s="21" t="str">
        <f>封面!D7&amp;封面!F7</f>
        <v>产权持有单位：北京巴布科克·威尔科克斯有限公司</v>
      </c>
      <c r="M5" s="39" t="s">
        <v>327</v>
      </c>
    </row>
    <row r="6" s="13" customFormat="1" ht="31.15" customHeight="1" spans="1:14">
      <c r="A6" s="56" t="s">
        <v>328</v>
      </c>
      <c r="B6" s="56" t="s">
        <v>368</v>
      </c>
      <c r="C6" s="56" t="s">
        <v>579</v>
      </c>
      <c r="D6" s="56" t="s">
        <v>370</v>
      </c>
      <c r="E6" s="56" t="s">
        <v>580</v>
      </c>
      <c r="F6" s="56" t="s">
        <v>372</v>
      </c>
      <c r="G6" s="56" t="s">
        <v>581</v>
      </c>
      <c r="H6" s="56" t="s">
        <v>333</v>
      </c>
      <c r="I6" s="56" t="s">
        <v>334</v>
      </c>
      <c r="J6" s="56" t="s">
        <v>335</v>
      </c>
      <c r="K6" s="56" t="s">
        <v>336</v>
      </c>
      <c r="L6" s="56" t="s">
        <v>337</v>
      </c>
      <c r="M6" s="56" t="s">
        <v>338</v>
      </c>
      <c r="N6" s="40" t="s">
        <v>345</v>
      </c>
    </row>
    <row r="7" ht="15" customHeight="1" spans="1:14">
      <c r="A7" s="25"/>
      <c r="B7" s="26"/>
      <c r="C7" s="293"/>
      <c r="D7" s="27"/>
      <c r="E7" s="76"/>
      <c r="F7" s="76"/>
      <c r="G7" s="76"/>
      <c r="H7" s="29"/>
      <c r="I7" s="29"/>
      <c r="J7" s="29"/>
      <c r="K7" s="31" t="str">
        <f>IF(OR(AND(I7=0,J7=0),J7=0),"",J7-I7)</f>
        <v/>
      </c>
      <c r="L7" s="71" t="str">
        <f>IF(ISERROR(K7/I7),"",K7/ABS(I7)*100)</f>
        <v/>
      </c>
      <c r="M7" s="41"/>
      <c r="N7" s="41"/>
    </row>
    <row r="8" ht="15" customHeight="1" spans="1:14">
      <c r="A8" s="25"/>
      <c r="B8" s="26"/>
      <c r="C8" s="293"/>
      <c r="D8" s="27"/>
      <c r="E8" s="76"/>
      <c r="F8" s="76"/>
      <c r="G8" s="76"/>
      <c r="H8" s="29"/>
      <c r="I8" s="29"/>
      <c r="J8" s="29"/>
      <c r="K8" s="29" t="str">
        <f t="shared" ref="K8:K31" si="0">IF(OR(AND(I8=0,J8=0),J8=0),"",J8-I8)</f>
        <v/>
      </c>
      <c r="L8" s="29" t="str">
        <f t="shared" ref="L8:L31" si="1">IF(ISERROR(K8/I8),"",K8/ABS(I8)*100)</f>
        <v/>
      </c>
      <c r="M8" s="41"/>
      <c r="N8" s="41"/>
    </row>
    <row r="9" ht="15" customHeight="1" spans="1:14">
      <c r="A9" s="25"/>
      <c r="B9" s="26"/>
      <c r="C9" s="293"/>
      <c r="D9" s="27"/>
      <c r="E9" s="76"/>
      <c r="F9" s="76"/>
      <c r="G9" s="76"/>
      <c r="H9" s="29"/>
      <c r="I9" s="29"/>
      <c r="J9" s="29"/>
      <c r="K9" s="29" t="str">
        <f t="shared" si="0"/>
        <v/>
      </c>
      <c r="L9" s="29" t="str">
        <f t="shared" si="1"/>
        <v/>
      </c>
      <c r="M9" s="41"/>
      <c r="N9" s="41"/>
    </row>
    <row r="10" ht="15" customHeight="1" spans="1:14">
      <c r="A10" s="25"/>
      <c r="B10" s="26"/>
      <c r="C10" s="293"/>
      <c r="D10" s="27"/>
      <c r="E10" s="76"/>
      <c r="F10" s="76"/>
      <c r="G10" s="76"/>
      <c r="H10" s="29"/>
      <c r="I10" s="29"/>
      <c r="J10" s="29"/>
      <c r="K10" s="29" t="str">
        <f t="shared" si="0"/>
        <v/>
      </c>
      <c r="L10" s="29" t="str">
        <f t="shared" si="1"/>
        <v/>
      </c>
      <c r="M10" s="41"/>
      <c r="N10" s="41"/>
    </row>
    <row r="11" ht="15" customHeight="1" spans="1:14">
      <c r="A11" s="25"/>
      <c r="B11" s="26"/>
      <c r="C11" s="293"/>
      <c r="D11" s="27"/>
      <c r="E11" s="76"/>
      <c r="F11" s="76"/>
      <c r="G11" s="76"/>
      <c r="H11" s="29"/>
      <c r="I11" s="29"/>
      <c r="J11" s="29"/>
      <c r="K11" s="29"/>
      <c r="L11" s="29"/>
      <c r="M11" s="41"/>
      <c r="N11" s="41"/>
    </row>
    <row r="12" ht="15" customHeight="1" spans="1:14">
      <c r="A12" s="25"/>
      <c r="B12" s="26"/>
      <c r="C12" s="293"/>
      <c r="D12" s="27"/>
      <c r="E12" s="76"/>
      <c r="F12" s="76"/>
      <c r="G12" s="76"/>
      <c r="H12" s="29"/>
      <c r="I12" s="29"/>
      <c r="J12" s="29"/>
      <c r="K12" s="29"/>
      <c r="L12" s="29"/>
      <c r="M12" s="41"/>
      <c r="N12" s="41"/>
    </row>
    <row r="13" ht="15" customHeight="1" spans="1:14">
      <c r="A13" s="25"/>
      <c r="B13" s="26"/>
      <c r="C13" s="293"/>
      <c r="D13" s="27"/>
      <c r="E13" s="76"/>
      <c r="F13" s="76"/>
      <c r="G13" s="76"/>
      <c r="H13" s="29"/>
      <c r="I13" s="29"/>
      <c r="J13" s="29"/>
      <c r="K13" s="29"/>
      <c r="L13" s="29"/>
      <c r="M13" s="41"/>
      <c r="N13" s="41"/>
    </row>
    <row r="14" ht="15" customHeight="1" spans="1:14">
      <c r="A14" s="25"/>
      <c r="B14" s="26"/>
      <c r="C14" s="293"/>
      <c r="D14" s="27"/>
      <c r="E14" s="76"/>
      <c r="F14" s="76"/>
      <c r="G14" s="76"/>
      <c r="H14" s="29"/>
      <c r="I14" s="29"/>
      <c r="J14" s="29"/>
      <c r="K14" s="29"/>
      <c r="L14" s="29"/>
      <c r="M14" s="41"/>
      <c r="N14" s="41"/>
    </row>
    <row r="15" ht="15" customHeight="1" spans="1:14">
      <c r="A15" s="25"/>
      <c r="B15" s="26"/>
      <c r="C15" s="293"/>
      <c r="D15" s="27"/>
      <c r="E15" s="76"/>
      <c r="F15" s="76"/>
      <c r="G15" s="76"/>
      <c r="H15" s="29"/>
      <c r="I15" s="29"/>
      <c r="J15" s="29"/>
      <c r="K15" s="29"/>
      <c r="L15" s="29"/>
      <c r="M15" s="41"/>
      <c r="N15" s="41"/>
    </row>
    <row r="16" ht="15" customHeight="1" spans="1:14">
      <c r="A16" s="25"/>
      <c r="B16" s="26"/>
      <c r="C16" s="293"/>
      <c r="D16" s="27"/>
      <c r="E16" s="76"/>
      <c r="F16" s="76"/>
      <c r="G16" s="76"/>
      <c r="H16" s="29"/>
      <c r="I16" s="29"/>
      <c r="J16" s="29"/>
      <c r="K16" s="29"/>
      <c r="L16" s="29"/>
      <c r="M16" s="41"/>
      <c r="N16" s="41"/>
    </row>
    <row r="17" ht="15" customHeight="1" spans="1:14">
      <c r="A17" s="25"/>
      <c r="B17" s="26"/>
      <c r="C17" s="293"/>
      <c r="D17" s="27"/>
      <c r="E17" s="76"/>
      <c r="F17" s="76"/>
      <c r="G17" s="76"/>
      <c r="H17" s="29"/>
      <c r="I17" s="29"/>
      <c r="J17" s="29"/>
      <c r="K17" s="29"/>
      <c r="L17" s="29"/>
      <c r="M17" s="41"/>
      <c r="N17" s="41"/>
    </row>
    <row r="18" ht="15" customHeight="1" spans="1:14">
      <c r="A18" s="25"/>
      <c r="B18" s="26"/>
      <c r="C18" s="293"/>
      <c r="D18" s="27"/>
      <c r="E18" s="76"/>
      <c r="F18" s="76"/>
      <c r="G18" s="76"/>
      <c r="H18" s="29"/>
      <c r="I18" s="29"/>
      <c r="J18" s="29"/>
      <c r="K18" s="29"/>
      <c r="L18" s="29"/>
      <c r="M18" s="41"/>
      <c r="N18" s="41"/>
    </row>
    <row r="19" ht="15" customHeight="1" spans="1:14">
      <c r="A19" s="25"/>
      <c r="B19" s="26"/>
      <c r="C19" s="293"/>
      <c r="D19" s="27"/>
      <c r="E19" s="76"/>
      <c r="F19" s="76"/>
      <c r="G19" s="76"/>
      <c r="H19" s="29"/>
      <c r="I19" s="29"/>
      <c r="J19" s="29"/>
      <c r="K19" s="29"/>
      <c r="L19" s="29"/>
      <c r="M19" s="41"/>
      <c r="N19" s="41"/>
    </row>
    <row r="20" ht="15" customHeight="1" spans="1:14">
      <c r="A20" s="25"/>
      <c r="B20" s="26"/>
      <c r="C20" s="293"/>
      <c r="D20" s="27"/>
      <c r="E20" s="76"/>
      <c r="F20" s="76"/>
      <c r="G20" s="76"/>
      <c r="H20" s="29"/>
      <c r="I20" s="29"/>
      <c r="J20" s="29"/>
      <c r="K20" s="29"/>
      <c r="L20" s="29"/>
      <c r="M20" s="41"/>
      <c r="N20" s="41"/>
    </row>
    <row r="21" ht="15" customHeight="1" spans="1:14">
      <c r="A21" s="25"/>
      <c r="B21" s="26"/>
      <c r="C21" s="293"/>
      <c r="D21" s="27"/>
      <c r="E21" s="76"/>
      <c r="F21" s="76"/>
      <c r="G21" s="76"/>
      <c r="H21" s="29"/>
      <c r="I21" s="29"/>
      <c r="J21" s="29"/>
      <c r="K21" s="29" t="str">
        <f t="shared" si="0"/>
        <v/>
      </c>
      <c r="L21" s="29" t="str">
        <f t="shared" si="1"/>
        <v/>
      </c>
      <c r="M21" s="41"/>
      <c r="N21" s="41"/>
    </row>
    <row r="22" ht="15" customHeight="1" spans="1:14">
      <c r="A22" s="25"/>
      <c r="B22" s="26"/>
      <c r="C22" s="293"/>
      <c r="D22" s="27"/>
      <c r="E22" s="76"/>
      <c r="F22" s="76"/>
      <c r="G22" s="76"/>
      <c r="H22" s="29"/>
      <c r="I22" s="29"/>
      <c r="J22" s="29"/>
      <c r="K22" s="29" t="str">
        <f t="shared" si="0"/>
        <v/>
      </c>
      <c r="L22" s="29" t="str">
        <f t="shared" si="1"/>
        <v/>
      </c>
      <c r="M22" s="41"/>
      <c r="N22" s="41"/>
    </row>
    <row r="23" ht="15" customHeight="1" spans="1:14">
      <c r="A23" s="25"/>
      <c r="B23" s="26"/>
      <c r="C23" s="293"/>
      <c r="D23" s="27"/>
      <c r="E23" s="76"/>
      <c r="F23" s="76"/>
      <c r="G23" s="76"/>
      <c r="H23" s="29"/>
      <c r="I23" s="29"/>
      <c r="J23" s="29"/>
      <c r="K23" s="29" t="str">
        <f t="shared" si="0"/>
        <v/>
      </c>
      <c r="L23" s="29" t="str">
        <f t="shared" si="1"/>
        <v/>
      </c>
      <c r="M23" s="41"/>
      <c r="N23" s="41"/>
    </row>
    <row r="24" ht="15" customHeight="1" spans="1:14">
      <c r="A24" s="25"/>
      <c r="B24" s="26"/>
      <c r="C24" s="293"/>
      <c r="D24" s="27"/>
      <c r="E24" s="76"/>
      <c r="F24" s="76"/>
      <c r="G24" s="76"/>
      <c r="H24" s="29"/>
      <c r="I24" s="29"/>
      <c r="J24" s="29"/>
      <c r="K24" s="29" t="str">
        <f t="shared" si="0"/>
        <v/>
      </c>
      <c r="L24" s="29" t="str">
        <f t="shared" si="1"/>
        <v/>
      </c>
      <c r="M24" s="41"/>
      <c r="N24" s="41"/>
    </row>
    <row r="25" ht="15" customHeight="1" spans="1:14">
      <c r="A25" s="25"/>
      <c r="B25" s="26"/>
      <c r="C25" s="293"/>
      <c r="D25" s="27"/>
      <c r="E25" s="76"/>
      <c r="F25" s="76"/>
      <c r="G25" s="76"/>
      <c r="H25" s="29"/>
      <c r="I25" s="29"/>
      <c r="J25" s="29"/>
      <c r="K25" s="29" t="str">
        <f t="shared" si="0"/>
        <v/>
      </c>
      <c r="L25" s="29" t="str">
        <f t="shared" si="1"/>
        <v/>
      </c>
      <c r="M25" s="41"/>
      <c r="N25" s="41"/>
    </row>
    <row r="26" ht="15" customHeight="1" spans="1:14">
      <c r="A26" s="25"/>
      <c r="B26" s="26"/>
      <c r="C26" s="293"/>
      <c r="D26" s="27"/>
      <c r="E26" s="76"/>
      <c r="F26" s="76"/>
      <c r="G26" s="76"/>
      <c r="H26" s="29"/>
      <c r="I26" s="29"/>
      <c r="J26" s="29"/>
      <c r="K26" s="29" t="str">
        <f t="shared" si="0"/>
        <v/>
      </c>
      <c r="L26" s="29" t="str">
        <f t="shared" si="1"/>
        <v/>
      </c>
      <c r="M26" s="41"/>
      <c r="N26" s="41"/>
    </row>
    <row r="27" ht="15" customHeight="1" spans="1:14">
      <c r="A27" s="25"/>
      <c r="B27" s="26"/>
      <c r="C27" s="293"/>
      <c r="D27" s="27"/>
      <c r="E27" s="76"/>
      <c r="F27" s="76"/>
      <c r="G27" s="76"/>
      <c r="H27" s="29"/>
      <c r="I27" s="29"/>
      <c r="J27" s="29"/>
      <c r="K27" s="29" t="str">
        <f t="shared" si="0"/>
        <v/>
      </c>
      <c r="L27" s="29" t="str">
        <f t="shared" si="1"/>
        <v/>
      </c>
      <c r="M27" s="41"/>
      <c r="N27" s="41"/>
    </row>
    <row r="28" ht="15" customHeight="1" spans="1:14">
      <c r="A28" s="25"/>
      <c r="B28" s="26"/>
      <c r="C28" s="293"/>
      <c r="D28" s="27"/>
      <c r="E28" s="76"/>
      <c r="F28" s="76"/>
      <c r="G28" s="76"/>
      <c r="H28" s="29"/>
      <c r="I28" s="29"/>
      <c r="J28" s="29"/>
      <c r="K28" s="29" t="str">
        <f t="shared" si="0"/>
        <v/>
      </c>
      <c r="L28" s="29" t="str">
        <f t="shared" si="1"/>
        <v/>
      </c>
      <c r="M28" s="41"/>
      <c r="N28" s="41"/>
    </row>
    <row r="29" s="14" customFormat="1" ht="15" customHeight="1" spans="1:14">
      <c r="A29" s="100" t="s">
        <v>402</v>
      </c>
      <c r="B29" s="100"/>
      <c r="C29" s="22"/>
      <c r="D29" s="89"/>
      <c r="E29" s="89"/>
      <c r="F29" s="89"/>
      <c r="G29" s="89"/>
      <c r="H29" s="37">
        <f>SUM(H7:H28)</f>
        <v>0</v>
      </c>
      <c r="I29" s="37">
        <f>SUM(I7:I28)</f>
        <v>0</v>
      </c>
      <c r="J29" s="37">
        <f>SUM(J7:J28)</f>
        <v>0</v>
      </c>
      <c r="K29" s="37" t="str">
        <f t="shared" si="0"/>
        <v/>
      </c>
      <c r="L29" s="37" t="str">
        <f t="shared" si="1"/>
        <v/>
      </c>
      <c r="M29" s="42"/>
      <c r="N29" s="42"/>
    </row>
    <row r="30" ht="15" customHeight="1" spans="1:14">
      <c r="A30" s="104" t="s">
        <v>441</v>
      </c>
      <c r="B30" s="104"/>
      <c r="C30" s="25"/>
      <c r="D30" s="98"/>
      <c r="E30" s="98"/>
      <c r="F30" s="98"/>
      <c r="G30" s="98"/>
      <c r="H30" s="29"/>
      <c r="I30" s="29">
        <v>0</v>
      </c>
      <c r="J30" s="29">
        <v>0</v>
      </c>
      <c r="K30" s="29" t="str">
        <f t="shared" si="0"/>
        <v/>
      </c>
      <c r="L30" s="29" t="str">
        <f t="shared" si="1"/>
        <v/>
      </c>
      <c r="M30" s="41"/>
      <c r="N30" s="41"/>
    </row>
    <row r="31" s="14" customFormat="1" ht="15" customHeight="1" spans="1:14">
      <c r="A31" s="100" t="s">
        <v>405</v>
      </c>
      <c r="B31" s="100"/>
      <c r="C31" s="22"/>
      <c r="D31" s="89"/>
      <c r="E31" s="89"/>
      <c r="F31" s="89"/>
      <c r="G31" s="89"/>
      <c r="H31" s="37">
        <f>H29-H30</f>
        <v>0</v>
      </c>
      <c r="I31" s="37">
        <f>I29-I30</f>
        <v>0</v>
      </c>
      <c r="J31" s="37">
        <f>J29-J30</f>
        <v>0</v>
      </c>
      <c r="K31" s="37" t="str">
        <f t="shared" si="0"/>
        <v/>
      </c>
      <c r="L31" s="37" t="str">
        <f t="shared" si="1"/>
        <v/>
      </c>
      <c r="M31" s="42"/>
      <c r="N31" s="42"/>
    </row>
  </sheetData>
  <mergeCells count="5">
    <mergeCell ref="A2:M2"/>
    <mergeCell ref="A3:M3"/>
    <mergeCell ref="A29:B29"/>
    <mergeCell ref="A30:B30"/>
    <mergeCell ref="A31:B31"/>
  </mergeCells>
  <hyperlinks>
    <hyperlink ref="A1" location="索引目录!D33" display="返回索引页"/>
    <hyperlink ref="B1" location="非流动资产评估汇总!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tabColor theme="9" tint="0.399914548173467"/>
  </sheetPr>
  <dimension ref="A1:K34"/>
  <sheetViews>
    <sheetView view="pageBreakPreview" zoomScale="80" zoomScaleNormal="90" workbookViewId="0">
      <pane xSplit="7" ySplit="8" topLeftCell="H9" activePane="bottomRight" state="frozen"/>
      <selection/>
      <selection pane="topRight"/>
      <selection pane="bottomLeft"/>
      <selection pane="bottomRight" activeCell="E29" sqref="E29"/>
    </sheetView>
  </sheetViews>
  <sheetFormatPr defaultColWidth="9" defaultRowHeight="15.75" customHeight="1"/>
  <cols>
    <col min="1" max="1" width="7.625" style="15" customWidth="1"/>
    <col min="2" max="2" width="38.375" style="15" customWidth="1"/>
    <col min="3" max="3" width="19.125" style="15" hidden="1" customWidth="1" outlineLevel="1"/>
    <col min="4" max="4" width="20.625" style="15" customWidth="1" collapsed="1"/>
    <col min="5" max="7" width="20.625" style="15" customWidth="1"/>
    <col min="8" max="16384" width="9" style="15"/>
  </cols>
  <sheetData>
    <row r="1" s="86" customFormat="1" ht="10.5" spans="1:7">
      <c r="A1" s="292" t="s">
        <v>139</v>
      </c>
      <c r="B1" s="87" t="s">
        <v>272</v>
      </c>
      <c r="C1" s="88"/>
      <c r="D1" s="88"/>
      <c r="E1" s="88"/>
      <c r="F1" s="88"/>
      <c r="G1" s="88"/>
    </row>
    <row r="2" s="12" customFormat="1" ht="30" customHeight="1" spans="1:7">
      <c r="A2" s="19" t="s">
        <v>582</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11">
      <c r="A4" s="20"/>
      <c r="B4" s="20"/>
      <c r="C4" s="20"/>
      <c r="D4" s="20"/>
      <c r="E4" s="20"/>
      <c r="F4" s="20"/>
      <c r="G4" s="47" t="s">
        <v>583</v>
      </c>
      <c r="K4" s="39"/>
    </row>
    <row r="5" ht="15" customHeight="1" spans="1:7">
      <c r="A5" s="21" t="str">
        <f>封面!D7&amp;封面!F7</f>
        <v>产权持有单位：北京巴布科克·威尔科克斯有限公司</v>
      </c>
      <c r="G5" s="65" t="s">
        <v>168</v>
      </c>
    </row>
    <row r="6" s="13" customFormat="1" ht="15" customHeight="1" spans="1:7">
      <c r="A6" s="66" t="s">
        <v>275</v>
      </c>
      <c r="B6" s="66" t="s">
        <v>276</v>
      </c>
      <c r="C6" s="67" t="s">
        <v>277</v>
      </c>
      <c r="D6" s="66" t="s">
        <v>278</v>
      </c>
      <c r="E6" s="66" t="s">
        <v>279</v>
      </c>
      <c r="F6" s="68" t="s">
        <v>336</v>
      </c>
      <c r="G6" s="66" t="s">
        <v>356</v>
      </c>
    </row>
    <row r="7" ht="15" hidden="1" customHeight="1" outlineLevel="1" spans="1:7">
      <c r="A7" s="69" t="s">
        <v>584</v>
      </c>
      <c r="B7" s="41" t="s">
        <v>585</v>
      </c>
      <c r="C7" s="28">
        <f>'投资性房地产-房屋成本模式'!W29</f>
        <v>0</v>
      </c>
      <c r="D7" s="31">
        <f>'投资性房地产-房屋成本模式'!Y29</f>
        <v>0</v>
      </c>
      <c r="E7" s="29">
        <f>'投资性房地产-房屋成本模式'!AB29</f>
        <v>0</v>
      </c>
      <c r="F7" s="29">
        <f>E7-D7</f>
        <v>0</v>
      </c>
      <c r="G7" s="71" t="str">
        <f>IF(D7=0,"",F7/D7*100)</f>
        <v/>
      </c>
    </row>
    <row r="8" ht="15" hidden="1" customHeight="1" outlineLevel="1" spans="1:7">
      <c r="A8" s="69"/>
      <c r="B8" s="41" t="s">
        <v>586</v>
      </c>
      <c r="C8" s="28">
        <f>'投资性房地产-房屋成本模式'!W30</f>
        <v>0</v>
      </c>
      <c r="D8" s="31">
        <f>'投资性房地产-房屋成本模式'!Y30</f>
        <v>0</v>
      </c>
      <c r="E8" s="29">
        <f>'投资性房地产-房屋成本模式'!AB30</f>
        <v>0</v>
      </c>
      <c r="F8" s="29">
        <f t="shared" ref="F8:F14" si="0">E8-D8</f>
        <v>0</v>
      </c>
      <c r="G8" s="71" t="str">
        <f t="shared" ref="G8:G14" si="1">IF(D8=0,"",F8/D8*100)</f>
        <v/>
      </c>
    </row>
    <row r="9" ht="15" customHeight="1" collapsed="1" spans="1:7">
      <c r="A9" s="69" t="s">
        <v>584</v>
      </c>
      <c r="B9" s="41" t="s">
        <v>587</v>
      </c>
      <c r="C9" s="28">
        <f>C7-C8</f>
        <v>0</v>
      </c>
      <c r="D9" s="31">
        <f t="shared" ref="D9:E9" si="2">D7-D8</f>
        <v>0</v>
      </c>
      <c r="E9" s="29">
        <f t="shared" si="2"/>
        <v>0</v>
      </c>
      <c r="F9" s="29">
        <f t="shared" si="0"/>
        <v>0</v>
      </c>
      <c r="G9" s="71" t="str">
        <f t="shared" si="1"/>
        <v/>
      </c>
    </row>
    <row r="10" ht="15" customHeight="1" spans="1:7">
      <c r="A10" s="69" t="s">
        <v>588</v>
      </c>
      <c r="B10" s="41" t="s">
        <v>589</v>
      </c>
      <c r="C10" s="28">
        <f>'投资性房地产-房屋公允模式'!W31</f>
        <v>0</v>
      </c>
      <c r="D10" s="31">
        <f>'投资性房地产-房屋公允模式'!X31</f>
        <v>0</v>
      </c>
      <c r="E10" s="29">
        <f>'投资性房地产-房屋公允模式'!Y31</f>
        <v>0</v>
      </c>
      <c r="F10" s="29">
        <f t="shared" si="0"/>
        <v>0</v>
      </c>
      <c r="G10" s="71" t="str">
        <f t="shared" si="1"/>
        <v/>
      </c>
    </row>
    <row r="11" ht="15" hidden="1" customHeight="1" outlineLevel="1" spans="1:7">
      <c r="A11" s="69" t="s">
        <v>590</v>
      </c>
      <c r="B11" s="41" t="s">
        <v>591</v>
      </c>
      <c r="C11" s="28">
        <f>'投资性地产-土地成本模式'!M28</f>
        <v>0</v>
      </c>
      <c r="D11" s="31">
        <f>'投资性地产-土地成本模式'!N28</f>
        <v>0</v>
      </c>
      <c r="E11" s="29">
        <f>'投资性地产-土地成本模式'!O28</f>
        <v>0</v>
      </c>
      <c r="F11" s="29">
        <f t="shared" si="0"/>
        <v>0</v>
      </c>
      <c r="G11" s="71" t="str">
        <f t="shared" si="1"/>
        <v/>
      </c>
    </row>
    <row r="12" ht="15" hidden="1" customHeight="1" outlineLevel="1" spans="1:7">
      <c r="A12" s="69"/>
      <c r="B12" s="41" t="s">
        <v>586</v>
      </c>
      <c r="C12" s="28">
        <f>'投资性地产-土地成本模式'!M29</f>
        <v>0</v>
      </c>
      <c r="D12" s="31">
        <f>'投资性地产-土地成本模式'!N29</f>
        <v>0</v>
      </c>
      <c r="E12" s="29">
        <f>'投资性地产-土地成本模式'!O29</f>
        <v>0</v>
      </c>
      <c r="F12" s="29">
        <f t="shared" si="0"/>
        <v>0</v>
      </c>
      <c r="G12" s="71" t="str">
        <f t="shared" si="1"/>
        <v/>
      </c>
    </row>
    <row r="13" ht="15" customHeight="1" collapsed="1" spans="1:7">
      <c r="A13" s="69" t="s">
        <v>590</v>
      </c>
      <c r="B13" s="41" t="s">
        <v>592</v>
      </c>
      <c r="C13" s="28">
        <f>C11-C12</f>
        <v>0</v>
      </c>
      <c r="D13" s="31">
        <f t="shared" ref="D13:E13" si="3">D11-D12</f>
        <v>0</v>
      </c>
      <c r="E13" s="29">
        <f t="shared" si="3"/>
        <v>0</v>
      </c>
      <c r="F13" s="29">
        <f t="shared" si="0"/>
        <v>0</v>
      </c>
      <c r="G13" s="71" t="str">
        <f t="shared" si="1"/>
        <v/>
      </c>
    </row>
    <row r="14" ht="15" customHeight="1" spans="1:7">
      <c r="A14" s="69" t="s">
        <v>593</v>
      </c>
      <c r="B14" s="41" t="s">
        <v>594</v>
      </c>
      <c r="C14" s="28">
        <f>'投资性地产-土地公允模式'!M30</f>
        <v>0</v>
      </c>
      <c r="D14" s="31">
        <f>'投资性地产-土地公允模式'!N30</f>
        <v>0</v>
      </c>
      <c r="E14" s="29">
        <f>'投资性地产-土地公允模式'!O30</f>
        <v>0</v>
      </c>
      <c r="F14" s="29">
        <f t="shared" si="0"/>
        <v>0</v>
      </c>
      <c r="G14" s="71" t="str">
        <f t="shared" si="1"/>
        <v/>
      </c>
    </row>
    <row r="15" ht="15" customHeight="1" spans="1:7">
      <c r="A15" s="25"/>
      <c r="B15" s="41"/>
      <c r="C15" s="28"/>
      <c r="D15" s="31"/>
      <c r="E15" s="29"/>
      <c r="F15" s="29"/>
      <c r="G15" s="71"/>
    </row>
    <row r="16" ht="15" customHeight="1" spans="1:7">
      <c r="A16" s="69"/>
      <c r="B16" s="41"/>
      <c r="C16" s="28"/>
      <c r="D16" s="31"/>
      <c r="E16" s="29"/>
      <c r="F16" s="29"/>
      <c r="G16" s="71"/>
    </row>
    <row r="17" ht="15" customHeight="1" spans="1:7">
      <c r="A17" s="25"/>
      <c r="B17" s="41"/>
      <c r="C17" s="28"/>
      <c r="D17" s="31"/>
      <c r="E17" s="29"/>
      <c r="F17" s="29"/>
      <c r="G17" s="71"/>
    </row>
    <row r="18" ht="15" customHeight="1" spans="1:7">
      <c r="A18" s="25"/>
      <c r="B18" s="41"/>
      <c r="C18" s="28"/>
      <c r="D18" s="31"/>
      <c r="E18" s="29"/>
      <c r="F18" s="29"/>
      <c r="G18" s="71"/>
    </row>
    <row r="19" ht="15" customHeight="1" spans="1:7">
      <c r="A19" s="25"/>
      <c r="B19" s="41"/>
      <c r="C19" s="28"/>
      <c r="D19" s="31"/>
      <c r="E19" s="29"/>
      <c r="F19" s="29"/>
      <c r="G19" s="71"/>
    </row>
    <row r="20" ht="15" customHeight="1" spans="1:7">
      <c r="A20" s="25"/>
      <c r="B20" s="41"/>
      <c r="C20" s="28"/>
      <c r="D20" s="31"/>
      <c r="E20" s="29"/>
      <c r="F20" s="29"/>
      <c r="G20" s="71"/>
    </row>
    <row r="21" ht="15" customHeight="1" spans="1:7">
      <c r="A21" s="25"/>
      <c r="B21" s="41"/>
      <c r="C21" s="28"/>
      <c r="D21" s="31"/>
      <c r="E21" s="29"/>
      <c r="F21" s="29"/>
      <c r="G21" s="71"/>
    </row>
    <row r="22" ht="15" customHeight="1" spans="1:7">
      <c r="A22" s="25"/>
      <c r="B22" s="41"/>
      <c r="C22" s="28"/>
      <c r="D22" s="31"/>
      <c r="E22" s="29"/>
      <c r="F22" s="29"/>
      <c r="G22" s="71"/>
    </row>
    <row r="23" ht="15" customHeight="1" spans="1:7">
      <c r="A23" s="25"/>
      <c r="B23" s="41"/>
      <c r="C23" s="28"/>
      <c r="D23" s="31"/>
      <c r="E23" s="29"/>
      <c r="F23" s="29"/>
      <c r="G23" s="71"/>
    </row>
    <row r="24" ht="15" customHeight="1" spans="1:7">
      <c r="A24" s="25"/>
      <c r="B24" s="41"/>
      <c r="C24" s="28"/>
      <c r="D24" s="31"/>
      <c r="E24" s="29"/>
      <c r="F24" s="29"/>
      <c r="G24" s="71"/>
    </row>
    <row r="25" ht="15" customHeight="1" spans="1:7">
      <c r="A25" s="25"/>
      <c r="B25" s="41"/>
      <c r="C25" s="28"/>
      <c r="D25" s="31"/>
      <c r="E25" s="29"/>
      <c r="F25" s="29"/>
      <c r="G25" s="71"/>
    </row>
    <row r="26" ht="15" customHeight="1" spans="1:7">
      <c r="A26" s="25"/>
      <c r="B26" s="41"/>
      <c r="C26" s="28"/>
      <c r="D26" s="31"/>
      <c r="E26" s="29"/>
      <c r="F26" s="29"/>
      <c r="G26" s="71"/>
    </row>
    <row r="27" ht="15" customHeight="1" spans="1:7">
      <c r="A27" s="25"/>
      <c r="B27" s="41"/>
      <c r="C27" s="28"/>
      <c r="D27" s="31"/>
      <c r="E27" s="29"/>
      <c r="F27" s="29"/>
      <c r="G27" s="71"/>
    </row>
    <row r="28" ht="15" customHeight="1" spans="1:7">
      <c r="A28" s="25"/>
      <c r="B28" s="41"/>
      <c r="C28" s="28"/>
      <c r="D28" s="31"/>
      <c r="E28" s="29"/>
      <c r="F28" s="29"/>
      <c r="G28" s="71"/>
    </row>
    <row r="29" ht="15" customHeight="1" spans="1:7">
      <c r="A29" s="25"/>
      <c r="B29" s="41"/>
      <c r="C29" s="28"/>
      <c r="D29" s="31"/>
      <c r="E29" s="29"/>
      <c r="F29" s="29"/>
      <c r="G29" s="71"/>
    </row>
    <row r="30" s="14" customFormat="1" ht="15" customHeight="1" spans="1:7">
      <c r="A30" s="66" t="s">
        <v>595</v>
      </c>
      <c r="B30" s="84" t="s">
        <v>596</v>
      </c>
      <c r="C30" s="35">
        <f>SUM(C7,C10,C11,C14)</f>
        <v>0</v>
      </c>
      <c r="D30" s="36">
        <f>SUM(D7,D10,D11,D14)</f>
        <v>0</v>
      </c>
      <c r="E30" s="37">
        <f>SUM(E7,E10,E11,E14)</f>
        <v>0</v>
      </c>
      <c r="F30" s="29">
        <f>E30-D30</f>
        <v>0</v>
      </c>
      <c r="G30" s="73" t="str">
        <f>IF(D30=0,"",F30/#REF!*100)</f>
        <v/>
      </c>
    </row>
    <row r="31" ht="15" customHeight="1" spans="1:7">
      <c r="A31" s="69"/>
      <c r="B31" s="104" t="s">
        <v>441</v>
      </c>
      <c r="C31" s="35">
        <f>SUM(C8,C12,)</f>
        <v>0</v>
      </c>
      <c r="D31" s="31">
        <f t="shared" ref="D31:E31" si="4">SUM(D8,D12,)</f>
        <v>0</v>
      </c>
      <c r="E31" s="29">
        <f t="shared" si="4"/>
        <v>0</v>
      </c>
      <c r="F31" s="29">
        <f>E31-D31</f>
        <v>0</v>
      </c>
      <c r="G31" s="71" t="str">
        <f>IF(D31=0,"",F31/#REF!*100)</f>
        <v/>
      </c>
    </row>
    <row r="32" s="14" customFormat="1" ht="15" customHeight="1" spans="1:7">
      <c r="A32" s="66" t="s">
        <v>595</v>
      </c>
      <c r="B32" s="84" t="s">
        <v>405</v>
      </c>
      <c r="C32" s="35">
        <f>C30-C31</f>
        <v>0</v>
      </c>
      <c r="D32" s="36">
        <f>D30-D31</f>
        <v>0</v>
      </c>
      <c r="E32" s="37">
        <f>E30-E31</f>
        <v>0</v>
      </c>
      <c r="F32" s="37">
        <f>F30-F31</f>
        <v>0</v>
      </c>
      <c r="G32" s="73" t="str">
        <f>IF(D32=0,"",F32/#REF!*100)</f>
        <v/>
      </c>
    </row>
    <row r="33" ht="15" customHeight="1" spans="1:7">
      <c r="A33" s="15" t="str">
        <f>CONCATENATE(封面!$D$11,封面!$G$11)</f>
        <v>产权持有单位填表人：侯鹏浩</v>
      </c>
      <c r="E33" s="15" t="str">
        <f>"评估人员："&amp;封面!$G$24</f>
        <v>评估人员：</v>
      </c>
      <c r="G33" s="65" t="s">
        <v>313</v>
      </c>
    </row>
    <row r="34" ht="15" customHeight="1" spans="1:1">
      <c r="A34" s="15" t="str">
        <f>CONCATENATE(封面!$D$13,封面!$F$13,封面!$G$13,封面!$H$13,封面!$I$13,封面!$J$13,封面!$K$13)</f>
        <v>填表日期：2025年2月21日</v>
      </c>
    </row>
  </sheetData>
  <mergeCells count="2">
    <mergeCell ref="A2:G2"/>
    <mergeCell ref="A3:G3"/>
  </mergeCells>
  <hyperlinks>
    <hyperlink ref="A1" location="索引目录!D28" display="返回索引页"/>
    <hyperlink ref="B7" location="'投资性房地产-房屋成本模式'!B1" display="投资性房地产—房屋（采用成本模式计量）余额"/>
    <hyperlink ref="B1" location="非流动资产评估汇总!B21" display="返回"/>
    <hyperlink ref="B10" location="'投资性房地产-房屋公允模式'!B1" display="投资性房地产—房屋（采用公允模式计量）"/>
    <hyperlink ref="B11" location="'投资性地产-土地成本模式'!B1" display="投资性房地产—土地（采用成本模式计量）余额"/>
    <hyperlink ref="B14" location="'投资性地产-土地公允模式'!B1" display="投资性房地产—土地（采用公允模式计量）"/>
    <hyperlink ref="B9" location="'投资性房地产-房屋成本模式'!B1" display="投资性房地产—房屋（采用成本模式计量）"/>
    <hyperlink ref="B13" location="'投资性地产-土地成本模式'!B1" display="投资性房地产—土地（采用成本模式计量）"/>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pageSetUpPr fitToPage="1"/>
  </sheetPr>
  <dimension ref="A1:AH31"/>
  <sheetViews>
    <sheetView view="pageBreakPreview" zoomScale="80" zoomScaleNormal="90" workbookViewId="0">
      <selection activeCell="AH7" sqref="AH7:AH8"/>
    </sheetView>
  </sheetViews>
  <sheetFormatPr defaultColWidth="9" defaultRowHeight="15.75" customHeight="1"/>
  <cols>
    <col min="1" max="1" width="4.375" style="15" customWidth="1"/>
    <col min="2" max="2" width="8.125" style="15" customWidth="1"/>
    <col min="3" max="3" width="10.625" style="15" customWidth="1"/>
    <col min="4" max="4" width="4.375" style="15" customWidth="1"/>
    <col min="5" max="5" width="9" style="15" hidden="1" customWidth="1" outlineLevel="1"/>
    <col min="6" max="6" width="11.25" style="15" hidden="1" customWidth="1" outlineLevel="1"/>
    <col min="7" max="7" width="5.25" style="15" customWidth="1" collapsed="1"/>
    <col min="8" max="8" width="5.75" style="15" hidden="1" customWidth="1" outlineLevel="1"/>
    <col min="9" max="10" width="5.5" style="15" hidden="1" customWidth="1" outlineLevel="1"/>
    <col min="11" max="15" width="5" style="15" hidden="1" customWidth="1" outlineLevel="1"/>
    <col min="16" max="16" width="5.25" style="15" hidden="1" customWidth="1" outlineLevel="1"/>
    <col min="17" max="17" width="5" style="15" hidden="1" customWidth="1" outlineLevel="1"/>
    <col min="18" max="18" width="5.5" style="15" customWidth="1" collapsed="1"/>
    <col min="19" max="19" width="4.5" style="15" customWidth="1"/>
    <col min="20" max="20" width="9.125" style="15" customWidth="1"/>
    <col min="21" max="21" width="9.375" style="15" customWidth="1"/>
    <col min="22" max="22" width="10.5" style="15" hidden="1" customWidth="1" outlineLevel="1"/>
    <col min="23" max="23" width="9.75" style="15" hidden="1" customWidth="1" outlineLevel="1"/>
    <col min="24" max="24" width="10.5" style="15" customWidth="1" collapsed="1"/>
    <col min="25" max="25" width="10.25" style="15" customWidth="1"/>
    <col min="26" max="26" width="9.75" style="15" customWidth="1"/>
    <col min="27" max="27" width="8.25" style="15" customWidth="1"/>
    <col min="28" max="28" width="10.125" style="15" customWidth="1"/>
    <col min="29" max="29" width="8.25" style="15" customWidth="1"/>
    <col min="30" max="30" width="7.625" style="15" customWidth="1"/>
    <col min="31" max="31" width="7.5" style="15" customWidth="1"/>
    <col min="32" max="32" width="15.25" style="15" hidden="1" customWidth="1" outlineLevel="1"/>
    <col min="33" max="33" width="13.125" style="15" hidden="1" customWidth="1" outlineLevel="1"/>
    <col min="34" max="34" width="11.375" style="15" customWidth="1" collapsed="1"/>
    <col min="35" max="16384" width="9" style="15"/>
  </cols>
  <sheetData>
    <row r="1" s="86" customFormat="1" ht="10.5" spans="1:32">
      <c r="A1" s="87" t="s">
        <v>271</v>
      </c>
      <c r="B1" s="91" t="s">
        <v>314</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12" customFormat="1" ht="30" customHeight="1" spans="1:32">
      <c r="A2" s="19" t="s">
        <v>597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276"/>
    </row>
    <row r="3" s="12" customFormat="1" ht="15" customHeight="1" spans="1:32">
      <c r="A3" s="277" t="s">
        <v>598</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6"/>
    </row>
    <row r="4" ht="15" customHeight="1" spans="1:31">
      <c r="A4" s="20" t="str">
        <f>CONCATENATE(封面!D9,封面!F9,封面!G9,封面!H9,封面!I9,封面!J9,封面!K9)</f>
        <v>评估基准日：2025年1月31日</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row>
    <row r="5" ht="15" customHeight="1" spans="1:31">
      <c r="A5" s="20"/>
      <c r="B5" s="20"/>
      <c r="C5" s="20"/>
      <c r="D5" s="20"/>
      <c r="E5" s="20"/>
      <c r="F5" s="20"/>
      <c r="G5" s="20"/>
      <c r="H5" s="20"/>
      <c r="I5" s="20"/>
      <c r="J5" s="20"/>
      <c r="K5" s="20"/>
      <c r="L5" s="20"/>
      <c r="M5" s="20"/>
      <c r="N5" s="20"/>
      <c r="O5" s="20"/>
      <c r="P5" s="20"/>
      <c r="Q5" s="20"/>
      <c r="R5" s="47"/>
      <c r="S5" s="20"/>
      <c r="T5" s="20"/>
      <c r="U5" s="20"/>
      <c r="V5" s="20"/>
      <c r="W5" s="20"/>
      <c r="X5" s="20"/>
      <c r="Y5" s="20"/>
      <c r="Z5" s="20"/>
      <c r="AA5" s="20"/>
      <c r="AB5" s="20"/>
      <c r="AC5" s="20"/>
      <c r="AD5" s="20"/>
      <c r="AE5" s="47" t="s">
        <v>599</v>
      </c>
    </row>
    <row r="6" ht="15" customHeight="1" spans="1:31">
      <c r="A6" s="21" t="str">
        <f>封面!D7&amp;封面!F7</f>
        <v>产权持有单位：北京巴布科克·威尔科克斯有限公司</v>
      </c>
      <c r="AE6" s="39" t="s">
        <v>327</v>
      </c>
    </row>
    <row r="7" s="13" customFormat="1" ht="15" customHeight="1" spans="1:34">
      <c r="A7" s="22" t="s">
        <v>328</v>
      </c>
      <c r="B7" s="22" t="s">
        <v>600</v>
      </c>
      <c r="C7" s="22" t="s">
        <v>601</v>
      </c>
      <c r="D7" s="281" t="s">
        <v>602</v>
      </c>
      <c r="E7" s="269" t="s">
        <v>603</v>
      </c>
      <c r="F7" s="270" t="s">
        <v>604</v>
      </c>
      <c r="G7" s="22" t="s">
        <v>605</v>
      </c>
      <c r="H7" s="269" t="s">
        <v>606</v>
      </c>
      <c r="I7" s="269" t="s">
        <v>607</v>
      </c>
      <c r="J7" s="270" t="s">
        <v>608</v>
      </c>
      <c r="K7" s="109" t="s">
        <v>609</v>
      </c>
      <c r="L7" s="284" t="s">
        <v>610</v>
      </c>
      <c r="M7" s="269" t="s">
        <v>611</v>
      </c>
      <c r="N7" s="269" t="s">
        <v>612</v>
      </c>
      <c r="O7" s="269" t="s">
        <v>613</v>
      </c>
      <c r="P7" s="269" t="s">
        <v>614</v>
      </c>
      <c r="Q7" s="269" t="s">
        <v>615</v>
      </c>
      <c r="R7" s="56" t="s">
        <v>616</v>
      </c>
      <c r="S7" s="274" t="s">
        <v>483</v>
      </c>
      <c r="T7" s="274" t="s">
        <v>617</v>
      </c>
      <c r="U7" s="56" t="s">
        <v>618</v>
      </c>
      <c r="V7" s="22" t="s">
        <v>333</v>
      </c>
      <c r="W7" s="23"/>
      <c r="X7" s="117" t="s">
        <v>334</v>
      </c>
      <c r="Y7" s="33"/>
      <c r="Z7" s="22" t="s">
        <v>335</v>
      </c>
      <c r="AA7" s="22"/>
      <c r="AB7" s="22"/>
      <c r="AC7" s="56" t="s">
        <v>337</v>
      </c>
      <c r="AD7" s="281" t="s">
        <v>619</v>
      </c>
      <c r="AE7" s="56" t="s">
        <v>338</v>
      </c>
      <c r="AF7" s="269" t="s">
        <v>620</v>
      </c>
      <c r="AG7" s="22" t="s">
        <v>621</v>
      </c>
      <c r="AH7" s="60" t="s">
        <v>345</v>
      </c>
    </row>
    <row r="8" s="13" customFormat="1" ht="15" customHeight="1" spans="1:34">
      <c r="A8" s="22"/>
      <c r="B8" s="22"/>
      <c r="C8" s="22"/>
      <c r="D8" s="282"/>
      <c r="E8" s="113"/>
      <c r="F8" s="271"/>
      <c r="G8" s="22"/>
      <c r="H8" s="113"/>
      <c r="I8" s="113"/>
      <c r="J8" s="271"/>
      <c r="K8" s="109"/>
      <c r="L8" s="285"/>
      <c r="M8" s="113"/>
      <c r="N8" s="113"/>
      <c r="O8" s="113"/>
      <c r="P8" s="113"/>
      <c r="Q8" s="113"/>
      <c r="R8" s="22"/>
      <c r="S8" s="275"/>
      <c r="T8" s="275"/>
      <c r="U8" s="22"/>
      <c r="V8" s="22" t="s">
        <v>622</v>
      </c>
      <c r="W8" s="23" t="s">
        <v>623</v>
      </c>
      <c r="X8" s="33" t="s">
        <v>622</v>
      </c>
      <c r="Y8" s="22" t="s">
        <v>623</v>
      </c>
      <c r="Z8" s="22" t="s">
        <v>622</v>
      </c>
      <c r="AA8" s="22" t="s">
        <v>533</v>
      </c>
      <c r="AB8" s="22" t="s">
        <v>623</v>
      </c>
      <c r="AC8" s="22"/>
      <c r="AD8" s="282"/>
      <c r="AE8" s="22"/>
      <c r="AF8" s="113"/>
      <c r="AG8" s="22"/>
      <c r="AH8" s="60"/>
    </row>
    <row r="9" ht="15" customHeight="1" spans="1:34">
      <c r="A9" s="25"/>
      <c r="B9" s="26"/>
      <c r="C9" s="26"/>
      <c r="D9" s="26"/>
      <c r="E9" s="111"/>
      <c r="F9" s="111"/>
      <c r="G9" s="25"/>
      <c r="H9" s="272"/>
      <c r="I9" s="272"/>
      <c r="J9" s="272"/>
      <c r="K9" s="272"/>
      <c r="L9" s="272"/>
      <c r="M9" s="272"/>
      <c r="N9" s="272"/>
      <c r="O9" s="272"/>
      <c r="P9" s="111"/>
      <c r="Q9" s="272"/>
      <c r="R9" s="27"/>
      <c r="S9" s="98"/>
      <c r="T9" s="29"/>
      <c r="U9" s="29" t="str">
        <f>IF(T9=0,"",X9/T9)</f>
        <v/>
      </c>
      <c r="V9" s="29"/>
      <c r="W9" s="28"/>
      <c r="X9" s="31"/>
      <c r="Y9" s="29"/>
      <c r="Z9" s="29"/>
      <c r="AA9" s="25"/>
      <c r="AB9" s="29"/>
      <c r="AC9" s="29" t="str">
        <f>IF(OR(AND(Y9=0,AB9=0,),AB9=0,),"",(AB9-Y9)/Y9*100)</f>
        <v/>
      </c>
      <c r="AD9" s="29"/>
      <c r="AE9" s="26"/>
      <c r="AF9" s="111"/>
      <c r="AG9" s="41"/>
      <c r="AH9" s="41"/>
    </row>
    <row r="10" ht="15" customHeight="1" spans="1:34">
      <c r="A10" s="25"/>
      <c r="B10" s="26"/>
      <c r="C10" s="26"/>
      <c r="D10" s="26"/>
      <c r="E10" s="111"/>
      <c r="F10" s="111"/>
      <c r="G10" s="25"/>
      <c r="H10" s="272"/>
      <c r="I10" s="272"/>
      <c r="J10" s="272"/>
      <c r="K10" s="272"/>
      <c r="L10" s="272"/>
      <c r="M10" s="272"/>
      <c r="N10" s="272"/>
      <c r="O10" s="272"/>
      <c r="P10" s="111"/>
      <c r="Q10" s="272"/>
      <c r="R10" s="27"/>
      <c r="S10" s="98"/>
      <c r="T10" s="29"/>
      <c r="U10" s="29" t="str">
        <f t="shared" ref="U10:U29" si="0">IF(T10=0,"",X10/T10)</f>
        <v/>
      </c>
      <c r="V10" s="29"/>
      <c r="W10" s="28"/>
      <c r="X10" s="31"/>
      <c r="Y10" s="29"/>
      <c r="Z10" s="29"/>
      <c r="AA10" s="25"/>
      <c r="AB10" s="29"/>
      <c r="AC10" s="29" t="str">
        <f t="shared" ref="AC10:AC31" si="1">IF(OR(AND(Y10=0,AB10=0,),AB10=0,),"",(AB10-Y10)/Y10*100)</f>
        <v/>
      </c>
      <c r="AD10" s="29"/>
      <c r="AE10" s="26"/>
      <c r="AF10" s="111"/>
      <c r="AG10" s="41"/>
      <c r="AH10" s="41"/>
    </row>
    <row r="11" ht="15" customHeight="1" spans="1:34">
      <c r="A11" s="25"/>
      <c r="B11" s="26"/>
      <c r="C11" s="26"/>
      <c r="D11" s="26"/>
      <c r="E11" s="111"/>
      <c r="F11" s="111"/>
      <c r="G11" s="25"/>
      <c r="H11" s="272"/>
      <c r="I11" s="272"/>
      <c r="J11" s="272"/>
      <c r="K11" s="272"/>
      <c r="L11" s="272"/>
      <c r="M11" s="272"/>
      <c r="N11" s="272"/>
      <c r="O11" s="272"/>
      <c r="P11" s="111"/>
      <c r="Q11" s="272"/>
      <c r="R11" s="27"/>
      <c r="S11" s="98"/>
      <c r="T11" s="29"/>
      <c r="U11" s="29" t="str">
        <f t="shared" si="0"/>
        <v/>
      </c>
      <c r="V11" s="29"/>
      <c r="W11" s="28"/>
      <c r="X11" s="31"/>
      <c r="Y11" s="29"/>
      <c r="Z11" s="29"/>
      <c r="AA11" s="25"/>
      <c r="AB11" s="29"/>
      <c r="AC11" s="29" t="str">
        <f t="shared" si="1"/>
        <v/>
      </c>
      <c r="AD11" s="29"/>
      <c r="AE11" s="26"/>
      <c r="AF11" s="111"/>
      <c r="AG11" s="41"/>
      <c r="AH11" s="41"/>
    </row>
    <row r="12" ht="15" customHeight="1" spans="1:34">
      <c r="A12" s="25"/>
      <c r="B12" s="26"/>
      <c r="C12" s="26"/>
      <c r="D12" s="26"/>
      <c r="E12" s="111"/>
      <c r="F12" s="111"/>
      <c r="G12" s="25"/>
      <c r="H12" s="272"/>
      <c r="I12" s="272"/>
      <c r="J12" s="272"/>
      <c r="K12" s="272"/>
      <c r="L12" s="272"/>
      <c r="M12" s="272"/>
      <c r="N12" s="272"/>
      <c r="O12" s="272"/>
      <c r="P12" s="111"/>
      <c r="Q12" s="272"/>
      <c r="R12" s="27"/>
      <c r="S12" s="98"/>
      <c r="T12" s="29"/>
      <c r="U12" s="29" t="str">
        <f t="shared" si="0"/>
        <v/>
      </c>
      <c r="V12" s="29"/>
      <c r="W12" s="28"/>
      <c r="X12" s="31"/>
      <c r="Y12" s="29"/>
      <c r="Z12" s="29"/>
      <c r="AA12" s="25"/>
      <c r="AB12" s="29"/>
      <c r="AC12" s="29" t="str">
        <f t="shared" si="1"/>
        <v/>
      </c>
      <c r="AD12" s="29"/>
      <c r="AE12" s="26"/>
      <c r="AF12" s="111"/>
      <c r="AG12" s="41"/>
      <c r="AH12" s="41"/>
    </row>
    <row r="13" ht="15" customHeight="1" spans="1:34">
      <c r="A13" s="25"/>
      <c r="B13" s="26"/>
      <c r="C13" s="26"/>
      <c r="D13" s="26"/>
      <c r="E13" s="111"/>
      <c r="F13" s="111"/>
      <c r="G13" s="25"/>
      <c r="H13" s="272"/>
      <c r="I13" s="272"/>
      <c r="J13" s="272"/>
      <c r="K13" s="272"/>
      <c r="L13" s="272"/>
      <c r="M13" s="272"/>
      <c r="N13" s="272"/>
      <c r="O13" s="272"/>
      <c r="P13" s="111"/>
      <c r="Q13" s="272"/>
      <c r="R13" s="27"/>
      <c r="S13" s="98"/>
      <c r="T13" s="29"/>
      <c r="U13" s="29" t="str">
        <f t="shared" si="0"/>
        <v/>
      </c>
      <c r="V13" s="29"/>
      <c r="W13" s="28"/>
      <c r="X13" s="31"/>
      <c r="Y13" s="29"/>
      <c r="Z13" s="29"/>
      <c r="AA13" s="25"/>
      <c r="AB13" s="29"/>
      <c r="AC13" s="29" t="str">
        <f t="shared" si="1"/>
        <v/>
      </c>
      <c r="AD13" s="29"/>
      <c r="AE13" s="26"/>
      <c r="AF13" s="111"/>
      <c r="AG13" s="41"/>
      <c r="AH13" s="41"/>
    </row>
    <row r="14" ht="15" customHeight="1" spans="1:34">
      <c r="A14" s="25"/>
      <c r="B14" s="26"/>
      <c r="C14" s="26"/>
      <c r="D14" s="26"/>
      <c r="E14" s="111"/>
      <c r="F14" s="111"/>
      <c r="G14" s="25"/>
      <c r="H14" s="272"/>
      <c r="I14" s="272"/>
      <c r="J14" s="272"/>
      <c r="K14" s="272"/>
      <c r="L14" s="272"/>
      <c r="M14" s="272"/>
      <c r="N14" s="272"/>
      <c r="O14" s="272"/>
      <c r="P14" s="111"/>
      <c r="Q14" s="272"/>
      <c r="R14" s="27"/>
      <c r="S14" s="98"/>
      <c r="T14" s="29"/>
      <c r="U14" s="29" t="str">
        <f t="shared" si="0"/>
        <v/>
      </c>
      <c r="V14" s="29"/>
      <c r="W14" s="28"/>
      <c r="X14" s="31"/>
      <c r="Y14" s="29"/>
      <c r="Z14" s="29"/>
      <c r="AA14" s="25"/>
      <c r="AB14" s="29"/>
      <c r="AC14" s="29" t="str">
        <f t="shared" si="1"/>
        <v/>
      </c>
      <c r="AD14" s="29"/>
      <c r="AE14" s="26"/>
      <c r="AF14" s="111"/>
      <c r="AG14" s="41"/>
      <c r="AH14" s="41"/>
    </row>
    <row r="15" ht="15" customHeight="1" spans="1:34">
      <c r="A15" s="25"/>
      <c r="B15" s="26"/>
      <c r="C15" s="26"/>
      <c r="D15" s="26"/>
      <c r="E15" s="111"/>
      <c r="F15" s="111"/>
      <c r="G15" s="25"/>
      <c r="H15" s="272"/>
      <c r="I15" s="272"/>
      <c r="J15" s="272"/>
      <c r="K15" s="272"/>
      <c r="L15" s="272"/>
      <c r="M15" s="272"/>
      <c r="N15" s="272"/>
      <c r="O15" s="272"/>
      <c r="P15" s="111"/>
      <c r="Q15" s="272"/>
      <c r="R15" s="27"/>
      <c r="S15" s="98"/>
      <c r="T15" s="29"/>
      <c r="U15" s="29" t="str">
        <f t="shared" si="0"/>
        <v/>
      </c>
      <c r="V15" s="29"/>
      <c r="W15" s="28"/>
      <c r="X15" s="31"/>
      <c r="Y15" s="29"/>
      <c r="Z15" s="29"/>
      <c r="AA15" s="25"/>
      <c r="AB15" s="29"/>
      <c r="AC15" s="29" t="str">
        <f t="shared" si="1"/>
        <v/>
      </c>
      <c r="AD15" s="29"/>
      <c r="AE15" s="26"/>
      <c r="AF15" s="111"/>
      <c r="AG15" s="41"/>
      <c r="AH15" s="41"/>
    </row>
    <row r="16" ht="15" customHeight="1" spans="1:34">
      <c r="A16" s="25"/>
      <c r="B16" s="26"/>
      <c r="C16" s="26"/>
      <c r="D16" s="26"/>
      <c r="E16" s="111"/>
      <c r="F16" s="111"/>
      <c r="G16" s="25"/>
      <c r="H16" s="272"/>
      <c r="I16" s="272"/>
      <c r="J16" s="272"/>
      <c r="K16" s="272"/>
      <c r="L16" s="272"/>
      <c r="M16" s="272"/>
      <c r="N16" s="272"/>
      <c r="O16" s="272"/>
      <c r="P16" s="111"/>
      <c r="Q16" s="272"/>
      <c r="R16" s="27"/>
      <c r="S16" s="98"/>
      <c r="T16" s="29"/>
      <c r="U16" s="29" t="str">
        <f t="shared" si="0"/>
        <v/>
      </c>
      <c r="V16" s="29"/>
      <c r="W16" s="28"/>
      <c r="X16" s="31"/>
      <c r="Y16" s="29"/>
      <c r="Z16" s="29"/>
      <c r="AA16" s="25"/>
      <c r="AB16" s="29"/>
      <c r="AC16" s="29" t="str">
        <f t="shared" si="1"/>
        <v/>
      </c>
      <c r="AD16" s="29"/>
      <c r="AE16" s="26"/>
      <c r="AF16" s="111"/>
      <c r="AG16" s="41"/>
      <c r="AH16" s="41"/>
    </row>
    <row r="17" ht="15" customHeight="1" spans="1:34">
      <c r="A17" s="25"/>
      <c r="B17" s="26"/>
      <c r="C17" s="26"/>
      <c r="D17" s="26"/>
      <c r="E17" s="111"/>
      <c r="F17" s="111"/>
      <c r="G17" s="25"/>
      <c r="H17" s="272"/>
      <c r="I17" s="272"/>
      <c r="J17" s="272"/>
      <c r="K17" s="272"/>
      <c r="L17" s="272"/>
      <c r="M17" s="272"/>
      <c r="N17" s="272"/>
      <c r="O17" s="272"/>
      <c r="P17" s="111"/>
      <c r="Q17" s="272"/>
      <c r="R17" s="27"/>
      <c r="S17" s="98"/>
      <c r="T17" s="29"/>
      <c r="U17" s="29" t="str">
        <f t="shared" si="0"/>
        <v/>
      </c>
      <c r="V17" s="29"/>
      <c r="W17" s="28"/>
      <c r="X17" s="31"/>
      <c r="Y17" s="29"/>
      <c r="Z17" s="29"/>
      <c r="AA17" s="25"/>
      <c r="AB17" s="29"/>
      <c r="AC17" s="29" t="str">
        <f t="shared" si="1"/>
        <v/>
      </c>
      <c r="AD17" s="29"/>
      <c r="AE17" s="26"/>
      <c r="AF17" s="111"/>
      <c r="AG17" s="41"/>
      <c r="AH17" s="41"/>
    </row>
    <row r="18" ht="15" customHeight="1" spans="1:34">
      <c r="A18" s="25"/>
      <c r="B18" s="26"/>
      <c r="C18" s="26"/>
      <c r="D18" s="26"/>
      <c r="E18" s="111"/>
      <c r="F18" s="111"/>
      <c r="G18" s="25"/>
      <c r="H18" s="272"/>
      <c r="I18" s="272"/>
      <c r="J18" s="272"/>
      <c r="K18" s="272"/>
      <c r="L18" s="272"/>
      <c r="M18" s="272"/>
      <c r="N18" s="272"/>
      <c r="O18" s="272"/>
      <c r="P18" s="111"/>
      <c r="Q18" s="272"/>
      <c r="R18" s="27"/>
      <c r="S18" s="98"/>
      <c r="T18" s="29"/>
      <c r="U18" s="29" t="str">
        <f t="shared" si="0"/>
        <v/>
      </c>
      <c r="V18" s="29"/>
      <c r="W18" s="28"/>
      <c r="X18" s="31"/>
      <c r="Y18" s="29"/>
      <c r="Z18" s="29"/>
      <c r="AA18" s="25"/>
      <c r="AB18" s="29"/>
      <c r="AC18" s="29" t="str">
        <f t="shared" si="1"/>
        <v/>
      </c>
      <c r="AD18" s="29"/>
      <c r="AE18" s="26"/>
      <c r="AF18" s="111"/>
      <c r="AG18" s="41"/>
      <c r="AH18" s="41"/>
    </row>
    <row r="19" ht="15" customHeight="1" spans="1:34">
      <c r="A19" s="25"/>
      <c r="B19" s="26"/>
      <c r="C19" s="26"/>
      <c r="D19" s="26"/>
      <c r="E19" s="111"/>
      <c r="F19" s="111"/>
      <c r="G19" s="25"/>
      <c r="H19" s="272"/>
      <c r="I19" s="272"/>
      <c r="J19" s="272"/>
      <c r="K19" s="272"/>
      <c r="L19" s="272"/>
      <c r="M19" s="272"/>
      <c r="N19" s="272"/>
      <c r="O19" s="272"/>
      <c r="P19" s="111"/>
      <c r="Q19" s="272"/>
      <c r="R19" s="27"/>
      <c r="S19" s="98"/>
      <c r="T19" s="29"/>
      <c r="U19" s="29" t="str">
        <f t="shared" si="0"/>
        <v/>
      </c>
      <c r="V19" s="29"/>
      <c r="W19" s="28"/>
      <c r="X19" s="31"/>
      <c r="Y19" s="29"/>
      <c r="Z19" s="29"/>
      <c r="AA19" s="25"/>
      <c r="AB19" s="29"/>
      <c r="AC19" s="29" t="str">
        <f t="shared" si="1"/>
        <v/>
      </c>
      <c r="AD19" s="29"/>
      <c r="AE19" s="26"/>
      <c r="AF19" s="111"/>
      <c r="AG19" s="41"/>
      <c r="AH19" s="41"/>
    </row>
    <row r="20" ht="15" customHeight="1" spans="1:34">
      <c r="A20" s="25"/>
      <c r="B20" s="26"/>
      <c r="C20" s="26"/>
      <c r="D20" s="26"/>
      <c r="E20" s="111"/>
      <c r="F20" s="111"/>
      <c r="G20" s="25"/>
      <c r="H20" s="272"/>
      <c r="I20" s="272"/>
      <c r="J20" s="272"/>
      <c r="K20" s="272"/>
      <c r="L20" s="272"/>
      <c r="M20" s="272"/>
      <c r="N20" s="272"/>
      <c r="O20" s="272"/>
      <c r="P20" s="111"/>
      <c r="Q20" s="272"/>
      <c r="R20" s="27"/>
      <c r="S20" s="98"/>
      <c r="T20" s="29"/>
      <c r="U20" s="29"/>
      <c r="V20" s="29"/>
      <c r="W20" s="28"/>
      <c r="X20" s="31"/>
      <c r="Y20" s="29"/>
      <c r="Z20" s="29"/>
      <c r="AA20" s="25"/>
      <c r="AB20" s="29"/>
      <c r="AC20" s="29" t="str">
        <f t="shared" si="1"/>
        <v/>
      </c>
      <c r="AD20" s="29"/>
      <c r="AE20" s="26"/>
      <c r="AF20" s="111"/>
      <c r="AG20" s="41"/>
      <c r="AH20" s="41"/>
    </row>
    <row r="21" ht="15" customHeight="1" spans="1:34">
      <c r="A21" s="25"/>
      <c r="B21" s="26"/>
      <c r="C21" s="26"/>
      <c r="D21" s="26"/>
      <c r="E21" s="111"/>
      <c r="F21" s="111"/>
      <c r="G21" s="25"/>
      <c r="H21" s="272"/>
      <c r="I21" s="272"/>
      <c r="J21" s="272"/>
      <c r="K21" s="272"/>
      <c r="L21" s="272"/>
      <c r="M21" s="272"/>
      <c r="N21" s="272"/>
      <c r="O21" s="272"/>
      <c r="P21" s="111"/>
      <c r="Q21" s="272"/>
      <c r="R21" s="27"/>
      <c r="S21" s="98"/>
      <c r="T21" s="29"/>
      <c r="U21" s="29"/>
      <c r="V21" s="29"/>
      <c r="W21" s="28"/>
      <c r="X21" s="31"/>
      <c r="Y21" s="29"/>
      <c r="Z21" s="29"/>
      <c r="AA21" s="25"/>
      <c r="AB21" s="29"/>
      <c r="AC21" s="29" t="str">
        <f t="shared" si="1"/>
        <v/>
      </c>
      <c r="AD21" s="29"/>
      <c r="AE21" s="26"/>
      <c r="AF21" s="111"/>
      <c r="AG21" s="41"/>
      <c r="AH21" s="41"/>
    </row>
    <row r="22" ht="15" customHeight="1" spans="1:34">
      <c r="A22" s="25"/>
      <c r="B22" s="26"/>
      <c r="C22" s="26"/>
      <c r="D22" s="26"/>
      <c r="E22" s="111"/>
      <c r="F22" s="111"/>
      <c r="G22" s="25"/>
      <c r="H22" s="272"/>
      <c r="I22" s="272"/>
      <c r="J22" s="272"/>
      <c r="K22" s="272"/>
      <c r="L22" s="272"/>
      <c r="M22" s="272"/>
      <c r="N22" s="272"/>
      <c r="O22" s="272"/>
      <c r="P22" s="111"/>
      <c r="Q22" s="272"/>
      <c r="R22" s="27"/>
      <c r="S22" s="98"/>
      <c r="T22" s="29"/>
      <c r="U22" s="29" t="str">
        <f t="shared" si="0"/>
        <v/>
      </c>
      <c r="V22" s="29"/>
      <c r="W22" s="28"/>
      <c r="X22" s="31"/>
      <c r="Y22" s="29"/>
      <c r="Z22" s="29"/>
      <c r="AA22" s="25"/>
      <c r="AB22" s="29"/>
      <c r="AC22" s="29" t="str">
        <f t="shared" si="1"/>
        <v/>
      </c>
      <c r="AD22" s="29"/>
      <c r="AE22" s="26"/>
      <c r="AF22" s="111"/>
      <c r="AG22" s="41"/>
      <c r="AH22" s="41"/>
    </row>
    <row r="23" ht="15" customHeight="1" spans="1:34">
      <c r="A23" s="25"/>
      <c r="B23" s="26"/>
      <c r="C23" s="26"/>
      <c r="D23" s="26"/>
      <c r="E23" s="111"/>
      <c r="F23" s="111"/>
      <c r="G23" s="25"/>
      <c r="H23" s="272"/>
      <c r="I23" s="272"/>
      <c r="J23" s="272"/>
      <c r="K23" s="272"/>
      <c r="L23" s="272"/>
      <c r="M23" s="272"/>
      <c r="N23" s="272"/>
      <c r="O23" s="272"/>
      <c r="P23" s="111"/>
      <c r="Q23" s="272"/>
      <c r="R23" s="27"/>
      <c r="S23" s="98"/>
      <c r="T23" s="29"/>
      <c r="U23" s="29" t="str">
        <f t="shared" si="0"/>
        <v/>
      </c>
      <c r="V23" s="29"/>
      <c r="W23" s="28"/>
      <c r="X23" s="31"/>
      <c r="Y23" s="29"/>
      <c r="Z23" s="29"/>
      <c r="AA23" s="25"/>
      <c r="AB23" s="29"/>
      <c r="AC23" s="29" t="str">
        <f t="shared" si="1"/>
        <v/>
      </c>
      <c r="AD23" s="29"/>
      <c r="AE23" s="26"/>
      <c r="AF23" s="111"/>
      <c r="AG23" s="41"/>
      <c r="AH23" s="41"/>
    </row>
    <row r="24" ht="15" customHeight="1" spans="1:34">
      <c r="A24" s="25"/>
      <c r="B24" s="26"/>
      <c r="C24" s="26"/>
      <c r="D24" s="26"/>
      <c r="E24" s="111"/>
      <c r="F24" s="111"/>
      <c r="G24" s="25"/>
      <c r="H24" s="272"/>
      <c r="I24" s="272"/>
      <c r="J24" s="272"/>
      <c r="K24" s="272"/>
      <c r="L24" s="272"/>
      <c r="M24" s="272"/>
      <c r="N24" s="272"/>
      <c r="O24" s="272"/>
      <c r="P24" s="111"/>
      <c r="Q24" s="272"/>
      <c r="R24" s="27"/>
      <c r="S24" s="98"/>
      <c r="T24" s="29"/>
      <c r="U24" s="29" t="str">
        <f t="shared" si="0"/>
        <v/>
      </c>
      <c r="V24" s="29"/>
      <c r="W24" s="28"/>
      <c r="X24" s="31"/>
      <c r="Y24" s="29"/>
      <c r="Z24" s="29"/>
      <c r="AA24" s="25"/>
      <c r="AB24" s="29"/>
      <c r="AC24" s="29" t="str">
        <f t="shared" si="1"/>
        <v/>
      </c>
      <c r="AD24" s="29"/>
      <c r="AE24" s="26"/>
      <c r="AF24" s="111"/>
      <c r="AG24" s="41"/>
      <c r="AH24" s="41"/>
    </row>
    <row r="25" ht="15" customHeight="1" spans="1:34">
      <c r="A25" s="25"/>
      <c r="B25" s="26"/>
      <c r="C25" s="26"/>
      <c r="D25" s="26"/>
      <c r="E25" s="111"/>
      <c r="F25" s="111"/>
      <c r="G25" s="25"/>
      <c r="H25" s="272"/>
      <c r="I25" s="272"/>
      <c r="J25" s="272"/>
      <c r="K25" s="272"/>
      <c r="L25" s="272"/>
      <c r="M25" s="272"/>
      <c r="N25" s="272"/>
      <c r="O25" s="272"/>
      <c r="P25" s="111"/>
      <c r="Q25" s="272"/>
      <c r="R25" s="27"/>
      <c r="S25" s="98"/>
      <c r="T25" s="29"/>
      <c r="U25" s="29" t="str">
        <f t="shared" si="0"/>
        <v/>
      </c>
      <c r="V25" s="29"/>
      <c r="W25" s="28"/>
      <c r="X25" s="31"/>
      <c r="Y25" s="29"/>
      <c r="Z25" s="29"/>
      <c r="AA25" s="25"/>
      <c r="AB25" s="29"/>
      <c r="AC25" s="29" t="str">
        <f t="shared" si="1"/>
        <v/>
      </c>
      <c r="AD25" s="29"/>
      <c r="AE25" s="26"/>
      <c r="AF25" s="111"/>
      <c r="AG25" s="41"/>
      <c r="AH25" s="41"/>
    </row>
    <row r="26" ht="15" customHeight="1" spans="1:34">
      <c r="A26" s="25"/>
      <c r="B26" s="26"/>
      <c r="C26" s="26"/>
      <c r="D26" s="26"/>
      <c r="E26" s="111"/>
      <c r="F26" s="111"/>
      <c r="G26" s="25"/>
      <c r="H26" s="272"/>
      <c r="I26" s="272"/>
      <c r="J26" s="272"/>
      <c r="K26" s="272"/>
      <c r="L26" s="272"/>
      <c r="M26" s="272"/>
      <c r="N26" s="272"/>
      <c r="O26" s="272"/>
      <c r="P26" s="111"/>
      <c r="Q26" s="272"/>
      <c r="R26" s="27"/>
      <c r="S26" s="98"/>
      <c r="T26" s="29"/>
      <c r="U26" s="29" t="str">
        <f t="shared" si="0"/>
        <v/>
      </c>
      <c r="V26" s="29"/>
      <c r="W26" s="28"/>
      <c r="X26" s="31"/>
      <c r="Y26" s="29"/>
      <c r="Z26" s="29"/>
      <c r="AA26" s="25"/>
      <c r="AB26" s="29"/>
      <c r="AC26" s="29" t="str">
        <f t="shared" si="1"/>
        <v/>
      </c>
      <c r="AD26" s="29"/>
      <c r="AE26" s="26"/>
      <c r="AF26" s="111"/>
      <c r="AG26" s="41"/>
      <c r="AH26" s="41"/>
    </row>
    <row r="27" ht="15" customHeight="1" spans="1:34">
      <c r="A27" s="25"/>
      <c r="B27" s="26"/>
      <c r="C27" s="26"/>
      <c r="D27" s="26"/>
      <c r="E27" s="111"/>
      <c r="F27" s="111"/>
      <c r="G27" s="25"/>
      <c r="H27" s="272"/>
      <c r="I27" s="272"/>
      <c r="J27" s="272"/>
      <c r="K27" s="272"/>
      <c r="L27" s="272"/>
      <c r="M27" s="272"/>
      <c r="N27" s="272"/>
      <c r="O27" s="272"/>
      <c r="P27" s="111"/>
      <c r="Q27" s="272"/>
      <c r="R27" s="27"/>
      <c r="S27" s="98"/>
      <c r="T27" s="29"/>
      <c r="U27" s="29" t="str">
        <f t="shared" si="0"/>
        <v/>
      </c>
      <c r="V27" s="29"/>
      <c r="W27" s="28"/>
      <c r="X27" s="31"/>
      <c r="Y27" s="29"/>
      <c r="Z27" s="29"/>
      <c r="AA27" s="25"/>
      <c r="AB27" s="29"/>
      <c r="AC27" s="29" t="str">
        <f t="shared" si="1"/>
        <v/>
      </c>
      <c r="AD27" s="29"/>
      <c r="AE27" s="26"/>
      <c r="AF27" s="111"/>
      <c r="AG27" s="41"/>
      <c r="AH27" s="41"/>
    </row>
    <row r="28" ht="15" customHeight="1" spans="1:34">
      <c r="A28" s="25"/>
      <c r="B28" s="26"/>
      <c r="C28" s="26"/>
      <c r="D28" s="26"/>
      <c r="E28" s="111"/>
      <c r="F28" s="111"/>
      <c r="G28" s="25"/>
      <c r="H28" s="272"/>
      <c r="I28" s="272"/>
      <c r="J28" s="272"/>
      <c r="K28" s="272"/>
      <c r="L28" s="272"/>
      <c r="M28" s="272"/>
      <c r="N28" s="272"/>
      <c r="O28" s="272"/>
      <c r="P28" s="111"/>
      <c r="Q28" s="272"/>
      <c r="R28" s="27"/>
      <c r="S28" s="98"/>
      <c r="T28" s="29"/>
      <c r="U28" s="29"/>
      <c r="V28" s="29"/>
      <c r="W28" s="28"/>
      <c r="X28" s="31"/>
      <c r="Y28" s="29"/>
      <c r="Z28" s="29"/>
      <c r="AA28" s="25"/>
      <c r="AB28" s="29"/>
      <c r="AC28" s="29" t="str">
        <f t="shared" si="1"/>
        <v/>
      </c>
      <c r="AD28" s="29"/>
      <c r="AE28" s="26"/>
      <c r="AF28" s="111"/>
      <c r="AG28" s="41"/>
      <c r="AH28" s="41"/>
    </row>
    <row r="29" s="14" customFormat="1" ht="15" customHeight="1" spans="1:34">
      <c r="A29" s="94" t="s">
        <v>402</v>
      </c>
      <c r="B29" s="278"/>
      <c r="C29" s="279"/>
      <c r="D29" s="290"/>
      <c r="E29" s="112"/>
      <c r="F29" s="112"/>
      <c r="G29" s="22"/>
      <c r="H29" s="113"/>
      <c r="I29" s="113"/>
      <c r="J29" s="113"/>
      <c r="K29" s="113"/>
      <c r="L29" s="113"/>
      <c r="M29" s="113"/>
      <c r="N29" s="113"/>
      <c r="O29" s="113"/>
      <c r="P29" s="112"/>
      <c r="Q29" s="113"/>
      <c r="R29" s="89"/>
      <c r="S29" s="89"/>
      <c r="T29" s="58"/>
      <c r="U29" s="37" t="str">
        <f t="shared" si="0"/>
        <v/>
      </c>
      <c r="V29" s="37">
        <f>SUM(V9:V28)</f>
        <v>0</v>
      </c>
      <c r="W29" s="35">
        <f>SUM(W9:W28)</f>
        <v>0</v>
      </c>
      <c r="X29" s="36">
        <f>SUM(X9:X28)</f>
        <v>0</v>
      </c>
      <c r="Y29" s="37">
        <f>SUM(Y9:Y28)</f>
        <v>0</v>
      </c>
      <c r="Z29" s="37">
        <f>SUM(Z9:Z28)</f>
        <v>0</v>
      </c>
      <c r="AA29" s="22"/>
      <c r="AB29" s="37">
        <f>SUM(AB9:AB28)</f>
        <v>0</v>
      </c>
      <c r="AC29" s="37" t="str">
        <f t="shared" si="1"/>
        <v/>
      </c>
      <c r="AD29" s="37"/>
      <c r="AE29" s="100"/>
      <c r="AF29" s="112"/>
      <c r="AG29" s="42"/>
      <c r="AH29" s="42"/>
    </row>
    <row r="30" ht="15" customHeight="1" spans="1:34">
      <c r="A30" s="96" t="s">
        <v>441</v>
      </c>
      <c r="B30" s="280"/>
      <c r="C30" s="97"/>
      <c r="D30" s="114"/>
      <c r="E30" s="111"/>
      <c r="F30" s="111"/>
      <c r="G30" s="25"/>
      <c r="H30" s="272"/>
      <c r="I30" s="272"/>
      <c r="J30" s="272"/>
      <c r="K30" s="272"/>
      <c r="L30" s="272"/>
      <c r="M30" s="272"/>
      <c r="N30" s="272"/>
      <c r="O30" s="272"/>
      <c r="P30" s="111"/>
      <c r="Q30" s="272"/>
      <c r="R30" s="98"/>
      <c r="S30" s="98"/>
      <c r="T30" s="78"/>
      <c r="U30" s="29"/>
      <c r="V30" s="29"/>
      <c r="W30" s="28"/>
      <c r="X30" s="31"/>
      <c r="Y30" s="29"/>
      <c r="Z30" s="29"/>
      <c r="AA30" s="25"/>
      <c r="AB30" s="29">
        <v>0</v>
      </c>
      <c r="AC30" s="29" t="str">
        <f t="shared" si="1"/>
        <v/>
      </c>
      <c r="AD30" s="29"/>
      <c r="AE30" s="26"/>
      <c r="AF30" s="111"/>
      <c r="AG30" s="41"/>
      <c r="AH30" s="41"/>
    </row>
    <row r="31" s="14" customFormat="1" customHeight="1" spans="1:34">
      <c r="A31" s="94" t="s">
        <v>405</v>
      </c>
      <c r="B31" s="291"/>
      <c r="C31" s="95"/>
      <c r="D31" s="33"/>
      <c r="E31" s="273"/>
      <c r="F31" s="273"/>
      <c r="G31" s="22"/>
      <c r="H31" s="113"/>
      <c r="I31" s="113"/>
      <c r="J31" s="113"/>
      <c r="K31" s="113"/>
      <c r="L31" s="113"/>
      <c r="M31" s="113"/>
      <c r="N31" s="113"/>
      <c r="O31" s="113"/>
      <c r="P31" s="113"/>
      <c r="Q31" s="113"/>
      <c r="R31" s="89"/>
      <c r="S31" s="89"/>
      <c r="T31" s="42"/>
      <c r="U31" s="37"/>
      <c r="V31" s="37">
        <f>V29-V30</f>
        <v>0</v>
      </c>
      <c r="W31" s="35">
        <f>W29-W30</f>
        <v>0</v>
      </c>
      <c r="X31" s="36">
        <f>X29-X30</f>
        <v>0</v>
      </c>
      <c r="Y31" s="37">
        <f>Y29-Y30</f>
        <v>0</v>
      </c>
      <c r="Z31" s="37">
        <f>Z29-Z30</f>
        <v>0</v>
      </c>
      <c r="AA31" s="22"/>
      <c r="AB31" s="37">
        <f>AB29-AB30</f>
        <v>0</v>
      </c>
      <c r="AC31" s="37" t="str">
        <f t="shared" si="1"/>
        <v/>
      </c>
      <c r="AD31" s="37"/>
      <c r="AE31" s="100"/>
      <c r="AF31" s="112"/>
      <c r="AG31" s="42"/>
      <c r="AH31" s="42"/>
    </row>
  </sheetData>
  <mergeCells count="36">
    <mergeCell ref="A2:AE2"/>
    <mergeCell ref="A3:AE3"/>
    <mergeCell ref="A4:AE4"/>
    <mergeCell ref="V7:W7"/>
    <mergeCell ref="X7:Y7"/>
    <mergeCell ref="Z7:AB7"/>
    <mergeCell ref="A29:C29"/>
    <mergeCell ref="A30:C30"/>
    <mergeCell ref="A31:C31"/>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AC7:AC8"/>
    <mergeCell ref="AD7:AD8"/>
    <mergeCell ref="AE7:AE8"/>
    <mergeCell ref="AF7:AF8"/>
    <mergeCell ref="AG7:AG8"/>
    <mergeCell ref="AH7:AH8"/>
  </mergeCells>
  <hyperlinks>
    <hyperlink ref="A1" location="索引目录!D34" display="返回索引页"/>
    <hyperlink ref="B1" location="投资性房地产汇总表!B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pageSetUpPr fitToPage="1"/>
  </sheetPr>
  <dimension ref="A1:AE32"/>
  <sheetViews>
    <sheetView view="pageBreakPreview" zoomScale="80" zoomScaleNormal="90" workbookViewId="0">
      <pane ySplit="8" topLeftCell="A9" activePane="bottomLeft" state="frozen"/>
      <selection/>
      <selection pane="bottomLeft" activeCell="AE7" sqref="AE7:AE8"/>
    </sheetView>
  </sheetViews>
  <sheetFormatPr defaultColWidth="9" defaultRowHeight="15.75" customHeight="1"/>
  <cols>
    <col min="1" max="1" width="7.625" style="15" customWidth="1"/>
    <col min="2" max="2" width="8.125" style="15" customWidth="1"/>
    <col min="3" max="3" width="10.625" style="15" customWidth="1"/>
    <col min="4" max="4" width="4.375" style="15" customWidth="1"/>
    <col min="5" max="5" width="9" style="15" hidden="1" customWidth="1" outlineLevel="1"/>
    <col min="6" max="6" width="11.25" style="15" hidden="1" customWidth="1" outlineLevel="1"/>
    <col min="7" max="7" width="5.25" style="15" customWidth="1" collapsed="1"/>
    <col min="8" max="8" width="5.75" style="15" hidden="1" customWidth="1" outlineLevel="1"/>
    <col min="9" max="10" width="5.5" style="15" hidden="1" customWidth="1" outlineLevel="1"/>
    <col min="11" max="15" width="5" style="15" hidden="1" customWidth="1" outlineLevel="1"/>
    <col min="16" max="16" width="5.25" style="15" hidden="1" customWidth="1" outlineLevel="1"/>
    <col min="17" max="17" width="5" style="15" hidden="1" customWidth="1" outlineLevel="1"/>
    <col min="18" max="18" width="6.375" style="15" customWidth="1" collapsed="1"/>
    <col min="19" max="19" width="4.5" style="15" customWidth="1"/>
    <col min="20" max="20" width="9.125" style="15" customWidth="1"/>
    <col min="21" max="21" width="8.625" style="15" customWidth="1"/>
    <col min="22" max="22" width="17.75" style="15" customWidth="1"/>
    <col min="23" max="23" width="12" style="15" hidden="1" customWidth="1" outlineLevel="1"/>
    <col min="24" max="24" width="12.625" style="15" customWidth="1" collapsed="1"/>
    <col min="25" max="25" width="11.75" style="15" customWidth="1"/>
    <col min="26" max="26" width="7.5" style="15" customWidth="1"/>
    <col min="27" max="27" width="8.75" style="15" customWidth="1"/>
    <col min="28" max="28" width="7.5" style="15" customWidth="1"/>
    <col min="29" max="29" width="15.25" style="15" hidden="1" customWidth="1" outlineLevel="1"/>
    <col min="30" max="30" width="13.125" style="15" hidden="1" customWidth="1" outlineLevel="1"/>
    <col min="31" max="31" width="11.375" style="15" customWidth="1" collapsed="1"/>
    <col min="32" max="16384" width="9" style="15"/>
  </cols>
  <sheetData>
    <row r="1" s="86" customFormat="1" ht="10.5" spans="1:29">
      <c r="A1" s="91" t="s">
        <v>324</v>
      </c>
      <c r="B1" s="91" t="s">
        <v>314</v>
      </c>
      <c r="C1" s="88"/>
      <c r="D1" s="88"/>
      <c r="E1" s="88"/>
      <c r="F1" s="88"/>
      <c r="G1" s="88"/>
      <c r="H1" s="88"/>
      <c r="I1" s="88"/>
      <c r="J1" s="88"/>
      <c r="K1" s="88"/>
      <c r="L1" s="88"/>
      <c r="M1" s="88"/>
      <c r="N1" s="88"/>
      <c r="O1" s="88"/>
      <c r="P1" s="88"/>
      <c r="Q1" s="88"/>
      <c r="R1" s="88"/>
      <c r="S1" s="88"/>
      <c r="T1" s="88"/>
      <c r="U1" s="88"/>
      <c r="V1" s="88"/>
      <c r="W1" s="88"/>
      <c r="X1" s="88"/>
      <c r="Y1" s="88"/>
      <c r="Z1" s="88"/>
      <c r="AA1" s="88"/>
      <c r="AB1" s="88"/>
      <c r="AC1" s="88"/>
    </row>
    <row r="2" s="12" customFormat="1" ht="30" customHeight="1" spans="1:29">
      <c r="A2" s="19" t="s">
        <v>597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276"/>
    </row>
    <row r="3" s="12" customFormat="1" ht="15" customHeight="1" spans="1:29">
      <c r="A3" s="277" t="s">
        <v>624</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6"/>
    </row>
    <row r="4" ht="15" customHeight="1" spans="1:28">
      <c r="A4" s="20" t="str">
        <f>CONCATENATE(封面!D9,封面!F9,封面!G9,封面!H9,封面!I9,封面!J9,封面!K9)</f>
        <v>评估基准日：2025年1月31日</v>
      </c>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ht="15" customHeight="1" spans="1:28">
      <c r="A5" s="20"/>
      <c r="B5" s="20"/>
      <c r="C5" s="20"/>
      <c r="D5" s="20"/>
      <c r="E5" s="20"/>
      <c r="F5" s="20"/>
      <c r="G5" s="20"/>
      <c r="H5" s="20"/>
      <c r="I5" s="20"/>
      <c r="J5" s="20"/>
      <c r="K5" s="20"/>
      <c r="L5" s="20"/>
      <c r="M5" s="20"/>
      <c r="N5" s="20"/>
      <c r="O5" s="20"/>
      <c r="P5" s="20"/>
      <c r="Q5" s="20"/>
      <c r="R5" s="47"/>
      <c r="S5" s="20"/>
      <c r="T5" s="20"/>
      <c r="U5" s="20"/>
      <c r="V5" s="20"/>
      <c r="W5" s="20"/>
      <c r="X5" s="20"/>
      <c r="Y5" s="20"/>
      <c r="Z5" s="20"/>
      <c r="AA5" s="20"/>
      <c r="AB5" s="47" t="s">
        <v>625</v>
      </c>
    </row>
    <row r="6" ht="15" customHeight="1" spans="1:28">
      <c r="A6" s="21" t="str">
        <f>封面!D7&amp;封面!F7</f>
        <v>产权持有单位：北京巴布科克·威尔科克斯有限公司</v>
      </c>
      <c r="AB6" s="39" t="s">
        <v>327</v>
      </c>
    </row>
    <row r="7" s="13" customFormat="1" ht="15" customHeight="1" spans="1:31">
      <c r="A7" s="22" t="s">
        <v>328</v>
      </c>
      <c r="B7" s="22" t="s">
        <v>600</v>
      </c>
      <c r="C7" s="22" t="s">
        <v>601</v>
      </c>
      <c r="D7" s="281" t="s">
        <v>602</v>
      </c>
      <c r="E7" s="269" t="s">
        <v>603</v>
      </c>
      <c r="F7" s="270" t="s">
        <v>604</v>
      </c>
      <c r="G7" s="22" t="s">
        <v>605</v>
      </c>
      <c r="H7" s="269" t="s">
        <v>606</v>
      </c>
      <c r="I7" s="269" t="s">
        <v>607</v>
      </c>
      <c r="J7" s="270" t="s">
        <v>608</v>
      </c>
      <c r="K7" s="109" t="s">
        <v>609</v>
      </c>
      <c r="L7" s="284" t="s">
        <v>610</v>
      </c>
      <c r="M7" s="269" t="s">
        <v>611</v>
      </c>
      <c r="N7" s="269" t="s">
        <v>612</v>
      </c>
      <c r="O7" s="269" t="s">
        <v>613</v>
      </c>
      <c r="P7" s="269" t="s">
        <v>614</v>
      </c>
      <c r="Q7" s="269" t="s">
        <v>615</v>
      </c>
      <c r="R7" s="56" t="s">
        <v>616</v>
      </c>
      <c r="S7" s="274" t="s">
        <v>483</v>
      </c>
      <c r="T7" s="274" t="s">
        <v>617</v>
      </c>
      <c r="U7" s="56" t="s">
        <v>618</v>
      </c>
      <c r="V7" s="108" t="s">
        <v>626</v>
      </c>
      <c r="W7" s="286" t="s">
        <v>333</v>
      </c>
      <c r="X7" s="287" t="s">
        <v>334</v>
      </c>
      <c r="Y7" s="22" t="s">
        <v>335</v>
      </c>
      <c r="Z7" s="22" t="s">
        <v>336</v>
      </c>
      <c r="AA7" s="56" t="s">
        <v>337</v>
      </c>
      <c r="AB7" s="56" t="s">
        <v>338</v>
      </c>
      <c r="AC7" s="269" t="s">
        <v>620</v>
      </c>
      <c r="AD7" s="22" t="s">
        <v>621</v>
      </c>
      <c r="AE7" s="60" t="s">
        <v>345</v>
      </c>
    </row>
    <row r="8" s="13" customFormat="1" ht="15" customHeight="1" spans="1:31">
      <c r="A8" s="22"/>
      <c r="B8" s="22"/>
      <c r="C8" s="22"/>
      <c r="D8" s="282"/>
      <c r="E8" s="113"/>
      <c r="F8" s="271"/>
      <c r="G8" s="22"/>
      <c r="H8" s="113"/>
      <c r="I8" s="113"/>
      <c r="J8" s="271"/>
      <c r="K8" s="109"/>
      <c r="L8" s="285"/>
      <c r="M8" s="113"/>
      <c r="N8" s="113"/>
      <c r="O8" s="113"/>
      <c r="P8" s="113"/>
      <c r="Q8" s="113"/>
      <c r="R8" s="22"/>
      <c r="S8" s="275"/>
      <c r="T8" s="275"/>
      <c r="U8" s="22"/>
      <c r="V8" s="110"/>
      <c r="W8" s="288"/>
      <c r="X8" s="289" t="s">
        <v>622</v>
      </c>
      <c r="Y8" s="22" t="s">
        <v>623</v>
      </c>
      <c r="Z8" s="22"/>
      <c r="AA8" s="22"/>
      <c r="AB8" s="22"/>
      <c r="AC8" s="113"/>
      <c r="AD8" s="22"/>
      <c r="AE8" s="60"/>
    </row>
    <row r="9" ht="15" customHeight="1" spans="1:31">
      <c r="A9" s="25"/>
      <c r="B9" s="26"/>
      <c r="C9" s="26"/>
      <c r="D9" s="26"/>
      <c r="E9" s="111"/>
      <c r="F9" s="111"/>
      <c r="G9" s="25"/>
      <c r="H9" s="272"/>
      <c r="I9" s="272"/>
      <c r="J9" s="272"/>
      <c r="K9" s="272"/>
      <c r="L9" s="272"/>
      <c r="M9" s="272"/>
      <c r="N9" s="272"/>
      <c r="O9" s="272"/>
      <c r="P9" s="111"/>
      <c r="Q9" s="272"/>
      <c r="R9" s="27"/>
      <c r="S9" s="98"/>
      <c r="T9" s="31"/>
      <c r="U9" s="29" t="str">
        <f>IF(T9=0,"",X9/T9)</f>
        <v/>
      </c>
      <c r="V9" s="29"/>
      <c r="W9" s="28"/>
      <c r="X9" s="31"/>
      <c r="Y9" s="29"/>
      <c r="Z9" s="31" t="str">
        <f>IF(OR(AND(X9=0,Y9=0),Y9=0),"",Y9-X9)</f>
        <v/>
      </c>
      <c r="AA9" s="71" t="str">
        <f>IF(ISERROR(Z9/X9),"",Z9/ABS(X9)*100)</f>
        <v/>
      </c>
      <c r="AB9" s="26"/>
      <c r="AC9" s="26"/>
      <c r="AD9" s="26"/>
      <c r="AE9" s="22"/>
    </row>
    <row r="10" ht="15" customHeight="1" spans="1:31">
      <c r="A10" s="25"/>
      <c r="B10" s="26"/>
      <c r="C10" s="26"/>
      <c r="D10" s="26"/>
      <c r="E10" s="111"/>
      <c r="F10" s="111"/>
      <c r="G10" s="25"/>
      <c r="H10" s="272"/>
      <c r="I10" s="272"/>
      <c r="J10" s="272"/>
      <c r="K10" s="272"/>
      <c r="L10" s="272"/>
      <c r="M10" s="272"/>
      <c r="N10" s="272"/>
      <c r="O10" s="272"/>
      <c r="P10" s="111"/>
      <c r="Q10" s="272"/>
      <c r="R10" s="27"/>
      <c r="S10" s="98"/>
      <c r="T10" s="31"/>
      <c r="U10" s="29" t="str">
        <f t="shared" ref="U10:U29" si="0">IF(T10=0,"",X10/T10)</f>
        <v/>
      </c>
      <c r="V10" s="29"/>
      <c r="W10" s="28"/>
      <c r="X10" s="31"/>
      <c r="Y10" s="29"/>
      <c r="Z10" s="29" t="str">
        <f t="shared" ref="Z10:Z31" si="1">IF(OR(AND(X10=0,Y10=0),Y10=0),"",Y10-X10)</f>
        <v/>
      </c>
      <c r="AA10" s="29" t="str">
        <f t="shared" ref="AA10:AA31" si="2">IF(ISERROR(Z10/X10),"",Z10/ABS(X10)*100)</f>
        <v/>
      </c>
      <c r="AB10" s="26"/>
      <c r="AC10" s="111"/>
      <c r="AD10" s="41"/>
      <c r="AE10" s="22"/>
    </row>
    <row r="11" ht="15" customHeight="1" spans="1:31">
      <c r="A11" s="25"/>
      <c r="B11" s="26"/>
      <c r="C11" s="26"/>
      <c r="D11" s="26"/>
      <c r="E11" s="111"/>
      <c r="F11" s="111"/>
      <c r="G11" s="25"/>
      <c r="H11" s="272"/>
      <c r="I11" s="272"/>
      <c r="J11" s="272"/>
      <c r="K11" s="272"/>
      <c r="L11" s="272"/>
      <c r="M11" s="272"/>
      <c r="N11" s="272"/>
      <c r="O11" s="272"/>
      <c r="P11" s="111"/>
      <c r="Q11" s="272"/>
      <c r="R11" s="27"/>
      <c r="S11" s="98"/>
      <c r="T11" s="31"/>
      <c r="U11" s="29" t="str">
        <f t="shared" si="0"/>
        <v/>
      </c>
      <c r="V11" s="29"/>
      <c r="W11" s="28"/>
      <c r="X11" s="31"/>
      <c r="Y11" s="29"/>
      <c r="Z11" s="29" t="str">
        <f t="shared" si="1"/>
        <v/>
      </c>
      <c r="AA11" s="29" t="str">
        <f t="shared" si="2"/>
        <v/>
      </c>
      <c r="AB11" s="26"/>
      <c r="AC11" s="111"/>
      <c r="AD11" s="41"/>
      <c r="AE11" s="41"/>
    </row>
    <row r="12" ht="15" customHeight="1" spans="1:31">
      <c r="A12" s="25"/>
      <c r="B12" s="26"/>
      <c r="C12" s="26"/>
      <c r="D12" s="26"/>
      <c r="E12" s="111"/>
      <c r="F12" s="111"/>
      <c r="G12" s="25"/>
      <c r="H12" s="272"/>
      <c r="I12" s="272"/>
      <c r="J12" s="272"/>
      <c r="K12" s="272"/>
      <c r="L12" s="272"/>
      <c r="M12" s="272"/>
      <c r="N12" s="272"/>
      <c r="O12" s="272"/>
      <c r="P12" s="111"/>
      <c r="Q12" s="272"/>
      <c r="R12" s="27"/>
      <c r="S12" s="98"/>
      <c r="T12" s="31"/>
      <c r="U12" s="29" t="str">
        <f t="shared" si="0"/>
        <v/>
      </c>
      <c r="V12" s="29"/>
      <c r="W12" s="28"/>
      <c r="X12" s="31"/>
      <c r="Y12" s="29"/>
      <c r="Z12" s="29" t="str">
        <f t="shared" si="1"/>
        <v/>
      </c>
      <c r="AA12" s="29" t="str">
        <f t="shared" si="2"/>
        <v/>
      </c>
      <c r="AB12" s="26"/>
      <c r="AC12" s="111"/>
      <c r="AD12" s="41"/>
      <c r="AE12" s="41"/>
    </row>
    <row r="13" ht="15" customHeight="1" spans="1:31">
      <c r="A13" s="25"/>
      <c r="B13" s="26"/>
      <c r="C13" s="26"/>
      <c r="D13" s="26"/>
      <c r="E13" s="111"/>
      <c r="F13" s="111"/>
      <c r="G13" s="25"/>
      <c r="H13" s="272"/>
      <c r="I13" s="272"/>
      <c r="J13" s="272"/>
      <c r="K13" s="272"/>
      <c r="L13" s="272"/>
      <c r="M13" s="272"/>
      <c r="N13" s="272"/>
      <c r="O13" s="272"/>
      <c r="P13" s="111"/>
      <c r="Q13" s="272"/>
      <c r="R13" s="27"/>
      <c r="S13" s="98"/>
      <c r="T13" s="31"/>
      <c r="U13" s="29" t="str">
        <f t="shared" si="0"/>
        <v/>
      </c>
      <c r="V13" s="29"/>
      <c r="W13" s="28"/>
      <c r="X13" s="31"/>
      <c r="Y13" s="29"/>
      <c r="Z13" s="29" t="str">
        <f t="shared" si="1"/>
        <v/>
      </c>
      <c r="AA13" s="29" t="str">
        <f t="shared" si="2"/>
        <v/>
      </c>
      <c r="AB13" s="26"/>
      <c r="AC13" s="111"/>
      <c r="AD13" s="41"/>
      <c r="AE13" s="41"/>
    </row>
    <row r="14" ht="15" customHeight="1" spans="1:31">
      <c r="A14" s="25"/>
      <c r="B14" s="26"/>
      <c r="C14" s="26"/>
      <c r="D14" s="26"/>
      <c r="E14" s="111"/>
      <c r="F14" s="111"/>
      <c r="G14" s="25"/>
      <c r="H14" s="272"/>
      <c r="I14" s="272"/>
      <c r="J14" s="272"/>
      <c r="K14" s="272"/>
      <c r="L14" s="272"/>
      <c r="M14" s="272"/>
      <c r="N14" s="272"/>
      <c r="O14" s="272"/>
      <c r="P14" s="111"/>
      <c r="Q14" s="272"/>
      <c r="R14" s="27"/>
      <c r="S14" s="98"/>
      <c r="T14" s="31"/>
      <c r="U14" s="29" t="str">
        <f t="shared" si="0"/>
        <v/>
      </c>
      <c r="V14" s="29"/>
      <c r="W14" s="28"/>
      <c r="X14" s="31"/>
      <c r="Y14" s="29"/>
      <c r="Z14" s="29" t="str">
        <f t="shared" si="1"/>
        <v/>
      </c>
      <c r="AA14" s="29" t="str">
        <f t="shared" si="2"/>
        <v/>
      </c>
      <c r="AB14" s="26"/>
      <c r="AC14" s="111"/>
      <c r="AD14" s="41"/>
      <c r="AE14" s="41"/>
    </row>
    <row r="15" ht="15" customHeight="1" spans="1:31">
      <c r="A15" s="25"/>
      <c r="B15" s="26"/>
      <c r="C15" s="26"/>
      <c r="D15" s="26"/>
      <c r="E15" s="111"/>
      <c r="F15" s="111"/>
      <c r="G15" s="25"/>
      <c r="H15" s="272"/>
      <c r="I15" s="272"/>
      <c r="J15" s="272"/>
      <c r="K15" s="272"/>
      <c r="L15" s="272"/>
      <c r="M15" s="272"/>
      <c r="N15" s="272"/>
      <c r="O15" s="272"/>
      <c r="P15" s="111"/>
      <c r="Q15" s="272"/>
      <c r="R15" s="27"/>
      <c r="S15" s="98"/>
      <c r="T15" s="31"/>
      <c r="U15" s="29" t="str">
        <f t="shared" si="0"/>
        <v/>
      </c>
      <c r="V15" s="29"/>
      <c r="W15" s="28"/>
      <c r="X15" s="31"/>
      <c r="Y15" s="29"/>
      <c r="Z15" s="29" t="str">
        <f t="shared" si="1"/>
        <v/>
      </c>
      <c r="AA15" s="29" t="str">
        <f t="shared" si="2"/>
        <v/>
      </c>
      <c r="AB15" s="26"/>
      <c r="AC15" s="111"/>
      <c r="AD15" s="41"/>
      <c r="AE15" s="41"/>
    </row>
    <row r="16" ht="15" customHeight="1" spans="1:31">
      <c r="A16" s="25"/>
      <c r="B16" s="26"/>
      <c r="C16" s="26"/>
      <c r="D16" s="26"/>
      <c r="E16" s="111"/>
      <c r="F16" s="111"/>
      <c r="G16" s="25"/>
      <c r="H16" s="272"/>
      <c r="I16" s="272"/>
      <c r="J16" s="272"/>
      <c r="K16" s="272"/>
      <c r="L16" s="272"/>
      <c r="M16" s="272"/>
      <c r="N16" s="272"/>
      <c r="O16" s="272"/>
      <c r="P16" s="111"/>
      <c r="Q16" s="272"/>
      <c r="R16" s="27"/>
      <c r="S16" s="98"/>
      <c r="T16" s="31"/>
      <c r="U16" s="29" t="str">
        <f t="shared" si="0"/>
        <v/>
      </c>
      <c r="V16" s="29"/>
      <c r="W16" s="28"/>
      <c r="X16" s="31"/>
      <c r="Y16" s="29"/>
      <c r="Z16" s="29" t="str">
        <f t="shared" si="1"/>
        <v/>
      </c>
      <c r="AA16" s="29" t="str">
        <f t="shared" si="2"/>
        <v/>
      </c>
      <c r="AB16" s="26"/>
      <c r="AC16" s="111"/>
      <c r="AD16" s="41"/>
      <c r="AE16" s="41"/>
    </row>
    <row r="17" ht="15" customHeight="1" spans="1:31">
      <c r="A17" s="25"/>
      <c r="B17" s="26"/>
      <c r="C17" s="26"/>
      <c r="D17" s="26"/>
      <c r="E17" s="111"/>
      <c r="F17" s="111"/>
      <c r="G17" s="25"/>
      <c r="H17" s="272"/>
      <c r="I17" s="272"/>
      <c r="J17" s="272"/>
      <c r="K17" s="272"/>
      <c r="L17" s="272"/>
      <c r="M17" s="272"/>
      <c r="N17" s="272"/>
      <c r="O17" s="272"/>
      <c r="P17" s="111"/>
      <c r="Q17" s="272"/>
      <c r="R17" s="27"/>
      <c r="S17" s="98"/>
      <c r="T17" s="31"/>
      <c r="U17" s="29" t="str">
        <f t="shared" si="0"/>
        <v/>
      </c>
      <c r="V17" s="29"/>
      <c r="W17" s="28"/>
      <c r="X17" s="31"/>
      <c r="Y17" s="29"/>
      <c r="Z17" s="29" t="str">
        <f t="shared" si="1"/>
        <v/>
      </c>
      <c r="AA17" s="29" t="str">
        <f t="shared" si="2"/>
        <v/>
      </c>
      <c r="AB17" s="26"/>
      <c r="AC17" s="111"/>
      <c r="AD17" s="41"/>
      <c r="AE17" s="41"/>
    </row>
    <row r="18" ht="15" customHeight="1" spans="1:31">
      <c r="A18" s="25"/>
      <c r="B18" s="26"/>
      <c r="C18" s="26"/>
      <c r="D18" s="26"/>
      <c r="E18" s="111"/>
      <c r="F18" s="111"/>
      <c r="G18" s="25"/>
      <c r="H18" s="272"/>
      <c r="I18" s="272"/>
      <c r="J18" s="272"/>
      <c r="K18" s="272"/>
      <c r="L18" s="272"/>
      <c r="M18" s="272"/>
      <c r="N18" s="272"/>
      <c r="O18" s="272"/>
      <c r="P18" s="111"/>
      <c r="Q18" s="272"/>
      <c r="R18" s="27"/>
      <c r="S18" s="98"/>
      <c r="T18" s="31"/>
      <c r="U18" s="29" t="str">
        <f t="shared" si="0"/>
        <v/>
      </c>
      <c r="V18" s="29"/>
      <c r="W18" s="28"/>
      <c r="X18" s="31"/>
      <c r="Y18" s="29"/>
      <c r="Z18" s="29" t="str">
        <f t="shared" si="1"/>
        <v/>
      </c>
      <c r="AA18" s="29" t="str">
        <f t="shared" si="2"/>
        <v/>
      </c>
      <c r="AB18" s="26"/>
      <c r="AC18" s="111"/>
      <c r="AD18" s="41"/>
      <c r="AE18" s="41"/>
    </row>
    <row r="19" ht="15" customHeight="1" spans="1:31">
      <c r="A19" s="25"/>
      <c r="B19" s="26"/>
      <c r="C19" s="26"/>
      <c r="D19" s="26"/>
      <c r="E19" s="111"/>
      <c r="F19" s="111"/>
      <c r="G19" s="25"/>
      <c r="H19" s="272"/>
      <c r="I19" s="272"/>
      <c r="J19" s="272"/>
      <c r="K19" s="272"/>
      <c r="L19" s="272"/>
      <c r="M19" s="272"/>
      <c r="N19" s="272"/>
      <c r="O19" s="272"/>
      <c r="P19" s="111"/>
      <c r="Q19" s="272"/>
      <c r="R19" s="27"/>
      <c r="S19" s="98"/>
      <c r="T19" s="31"/>
      <c r="U19" s="29" t="str">
        <f t="shared" si="0"/>
        <v/>
      </c>
      <c r="V19" s="29"/>
      <c r="W19" s="28"/>
      <c r="X19" s="31"/>
      <c r="Y19" s="29"/>
      <c r="Z19" s="29" t="str">
        <f t="shared" si="1"/>
        <v/>
      </c>
      <c r="AA19" s="29" t="str">
        <f t="shared" si="2"/>
        <v/>
      </c>
      <c r="AB19" s="26"/>
      <c r="AC19" s="111"/>
      <c r="AD19" s="41"/>
      <c r="AE19" s="41"/>
    </row>
    <row r="20" ht="15" customHeight="1" spans="1:31">
      <c r="A20" s="25"/>
      <c r="B20" s="26"/>
      <c r="C20" s="26"/>
      <c r="D20" s="26"/>
      <c r="E20" s="111"/>
      <c r="F20" s="111"/>
      <c r="G20" s="25"/>
      <c r="H20" s="272"/>
      <c r="I20" s="272"/>
      <c r="J20" s="272"/>
      <c r="K20" s="272"/>
      <c r="L20" s="272"/>
      <c r="M20" s="272"/>
      <c r="N20" s="272"/>
      <c r="O20" s="272"/>
      <c r="P20" s="111"/>
      <c r="Q20" s="272"/>
      <c r="R20" s="27"/>
      <c r="S20" s="98"/>
      <c r="T20" s="31"/>
      <c r="U20" s="29"/>
      <c r="V20" s="29"/>
      <c r="W20" s="28"/>
      <c r="X20" s="31"/>
      <c r="Y20" s="29"/>
      <c r="Z20" s="29" t="str">
        <f t="shared" si="1"/>
        <v/>
      </c>
      <c r="AA20" s="29" t="str">
        <f t="shared" si="2"/>
        <v/>
      </c>
      <c r="AB20" s="26"/>
      <c r="AC20" s="111"/>
      <c r="AD20" s="41"/>
      <c r="AE20" s="41"/>
    </row>
    <row r="21" ht="15" customHeight="1" spans="1:31">
      <c r="A21" s="25"/>
      <c r="B21" s="26"/>
      <c r="C21" s="26"/>
      <c r="D21" s="26"/>
      <c r="E21" s="111"/>
      <c r="F21" s="111"/>
      <c r="G21" s="25"/>
      <c r="H21" s="272"/>
      <c r="I21" s="272"/>
      <c r="J21" s="272"/>
      <c r="K21" s="272"/>
      <c r="L21" s="272"/>
      <c r="M21" s="272"/>
      <c r="N21" s="272"/>
      <c r="O21" s="272"/>
      <c r="P21" s="111"/>
      <c r="Q21" s="272"/>
      <c r="R21" s="27"/>
      <c r="S21" s="98"/>
      <c r="T21" s="31"/>
      <c r="U21" s="29"/>
      <c r="V21" s="29"/>
      <c r="W21" s="28"/>
      <c r="X21" s="31"/>
      <c r="Y21" s="29"/>
      <c r="Z21" s="29" t="str">
        <f t="shared" si="1"/>
        <v/>
      </c>
      <c r="AA21" s="29" t="str">
        <f t="shared" si="2"/>
        <v/>
      </c>
      <c r="AB21" s="26"/>
      <c r="AC21" s="111"/>
      <c r="AD21" s="41"/>
      <c r="AE21" s="41"/>
    </row>
    <row r="22" ht="15" customHeight="1" spans="1:31">
      <c r="A22" s="25"/>
      <c r="B22" s="26"/>
      <c r="C22" s="26"/>
      <c r="D22" s="26"/>
      <c r="E22" s="111"/>
      <c r="F22" s="111"/>
      <c r="G22" s="25"/>
      <c r="H22" s="272"/>
      <c r="I22" s="272"/>
      <c r="J22" s="272"/>
      <c r="K22" s="272"/>
      <c r="L22" s="272"/>
      <c r="M22" s="272"/>
      <c r="N22" s="272"/>
      <c r="O22" s="272"/>
      <c r="P22" s="111"/>
      <c r="Q22" s="272"/>
      <c r="R22" s="27"/>
      <c r="S22" s="98"/>
      <c r="T22" s="31"/>
      <c r="U22" s="29"/>
      <c r="V22" s="29"/>
      <c r="W22" s="28"/>
      <c r="X22" s="31"/>
      <c r="Y22" s="29"/>
      <c r="Z22" s="29" t="str">
        <f t="shared" si="1"/>
        <v/>
      </c>
      <c r="AA22" s="29" t="str">
        <f t="shared" si="2"/>
        <v/>
      </c>
      <c r="AB22" s="26"/>
      <c r="AC22" s="111"/>
      <c r="AD22" s="41"/>
      <c r="AE22" s="41"/>
    </row>
    <row r="23" ht="15" customHeight="1" spans="1:31">
      <c r="A23" s="25"/>
      <c r="B23" s="26"/>
      <c r="C23" s="26"/>
      <c r="D23" s="26"/>
      <c r="E23" s="111"/>
      <c r="F23" s="111"/>
      <c r="G23" s="25"/>
      <c r="H23" s="272"/>
      <c r="I23" s="272"/>
      <c r="J23" s="272"/>
      <c r="K23" s="272"/>
      <c r="L23" s="272"/>
      <c r="M23" s="272"/>
      <c r="N23" s="272"/>
      <c r="O23" s="272"/>
      <c r="P23" s="111"/>
      <c r="Q23" s="272"/>
      <c r="R23" s="27"/>
      <c r="S23" s="98"/>
      <c r="T23" s="31"/>
      <c r="U23" s="29"/>
      <c r="V23" s="29"/>
      <c r="W23" s="28"/>
      <c r="X23" s="31"/>
      <c r="Y23" s="29"/>
      <c r="Z23" s="29" t="str">
        <f t="shared" si="1"/>
        <v/>
      </c>
      <c r="AA23" s="29" t="str">
        <f t="shared" si="2"/>
        <v/>
      </c>
      <c r="AB23" s="26"/>
      <c r="AC23" s="111"/>
      <c r="AD23" s="41"/>
      <c r="AE23" s="41"/>
    </row>
    <row r="24" ht="15" customHeight="1" spans="1:31">
      <c r="A24" s="25"/>
      <c r="B24" s="26"/>
      <c r="C24" s="26"/>
      <c r="D24" s="26"/>
      <c r="E24" s="111"/>
      <c r="F24" s="111"/>
      <c r="G24" s="25"/>
      <c r="H24" s="272"/>
      <c r="I24" s="272"/>
      <c r="J24" s="272"/>
      <c r="K24" s="272"/>
      <c r="L24" s="272"/>
      <c r="M24" s="272"/>
      <c r="N24" s="272"/>
      <c r="O24" s="272"/>
      <c r="P24" s="111"/>
      <c r="Q24" s="272"/>
      <c r="R24" s="27"/>
      <c r="S24" s="98"/>
      <c r="T24" s="31"/>
      <c r="U24" s="29" t="str">
        <f t="shared" si="0"/>
        <v/>
      </c>
      <c r="V24" s="29"/>
      <c r="W24" s="28"/>
      <c r="X24" s="31"/>
      <c r="Y24" s="29"/>
      <c r="Z24" s="29" t="str">
        <f t="shared" si="1"/>
        <v/>
      </c>
      <c r="AA24" s="29" t="str">
        <f t="shared" si="2"/>
        <v/>
      </c>
      <c r="AB24" s="26"/>
      <c r="AC24" s="111"/>
      <c r="AD24" s="41"/>
      <c r="AE24" s="41"/>
    </row>
    <row r="25" ht="15" customHeight="1" spans="1:31">
      <c r="A25" s="25"/>
      <c r="B25" s="26"/>
      <c r="C25" s="26"/>
      <c r="D25" s="26"/>
      <c r="E25" s="111"/>
      <c r="F25" s="111"/>
      <c r="G25" s="25"/>
      <c r="H25" s="272"/>
      <c r="I25" s="272"/>
      <c r="J25" s="272"/>
      <c r="K25" s="272"/>
      <c r="L25" s="272"/>
      <c r="M25" s="272"/>
      <c r="N25" s="272"/>
      <c r="O25" s="272"/>
      <c r="P25" s="111"/>
      <c r="Q25" s="272"/>
      <c r="R25" s="27"/>
      <c r="S25" s="98"/>
      <c r="T25" s="31"/>
      <c r="U25" s="29" t="str">
        <f t="shared" si="0"/>
        <v/>
      </c>
      <c r="V25" s="29"/>
      <c r="W25" s="28"/>
      <c r="X25" s="31"/>
      <c r="Y25" s="29"/>
      <c r="Z25" s="29" t="str">
        <f t="shared" si="1"/>
        <v/>
      </c>
      <c r="AA25" s="29" t="str">
        <f t="shared" si="2"/>
        <v/>
      </c>
      <c r="AB25" s="26"/>
      <c r="AC25" s="111"/>
      <c r="AD25" s="41"/>
      <c r="AE25" s="41"/>
    </row>
    <row r="26" ht="15" customHeight="1" spans="1:31">
      <c r="A26" s="25"/>
      <c r="B26" s="26"/>
      <c r="C26" s="26"/>
      <c r="D26" s="26"/>
      <c r="E26" s="111"/>
      <c r="F26" s="111"/>
      <c r="G26" s="25"/>
      <c r="H26" s="272"/>
      <c r="I26" s="272"/>
      <c r="J26" s="272"/>
      <c r="K26" s="272"/>
      <c r="L26" s="272"/>
      <c r="M26" s="272"/>
      <c r="N26" s="272"/>
      <c r="O26" s="272"/>
      <c r="P26" s="111"/>
      <c r="Q26" s="272"/>
      <c r="R26" s="27"/>
      <c r="S26" s="98"/>
      <c r="T26" s="31"/>
      <c r="U26" s="29" t="str">
        <f t="shared" si="0"/>
        <v/>
      </c>
      <c r="V26" s="29"/>
      <c r="W26" s="28"/>
      <c r="X26" s="31"/>
      <c r="Y26" s="29"/>
      <c r="Z26" s="29" t="str">
        <f t="shared" si="1"/>
        <v/>
      </c>
      <c r="AA26" s="29" t="str">
        <f t="shared" si="2"/>
        <v/>
      </c>
      <c r="AB26" s="26"/>
      <c r="AC26" s="111"/>
      <c r="AD26" s="41"/>
      <c r="AE26" s="41"/>
    </row>
    <row r="27" ht="15" customHeight="1" spans="1:31">
      <c r="A27" s="25"/>
      <c r="B27" s="26"/>
      <c r="C27" s="26"/>
      <c r="D27" s="26"/>
      <c r="E27" s="111"/>
      <c r="F27" s="111"/>
      <c r="G27" s="25"/>
      <c r="H27" s="272"/>
      <c r="I27" s="272"/>
      <c r="J27" s="272"/>
      <c r="K27" s="272"/>
      <c r="L27" s="272"/>
      <c r="M27" s="272"/>
      <c r="N27" s="272"/>
      <c r="O27" s="272"/>
      <c r="P27" s="111"/>
      <c r="Q27" s="272"/>
      <c r="R27" s="27"/>
      <c r="S27" s="98"/>
      <c r="T27" s="31"/>
      <c r="U27" s="29" t="str">
        <f t="shared" si="0"/>
        <v/>
      </c>
      <c r="V27" s="29"/>
      <c r="W27" s="28"/>
      <c r="X27" s="31"/>
      <c r="Y27" s="29"/>
      <c r="Z27" s="29" t="str">
        <f t="shared" si="1"/>
        <v/>
      </c>
      <c r="AA27" s="29" t="str">
        <f t="shared" si="2"/>
        <v/>
      </c>
      <c r="AB27" s="26"/>
      <c r="AC27" s="111"/>
      <c r="AD27" s="41"/>
      <c r="AE27" s="41"/>
    </row>
    <row r="28" ht="15" customHeight="1" spans="1:31">
      <c r="A28" s="25"/>
      <c r="B28" s="26"/>
      <c r="C28" s="26"/>
      <c r="D28" s="26"/>
      <c r="E28" s="111"/>
      <c r="F28" s="111"/>
      <c r="G28" s="25"/>
      <c r="H28" s="272"/>
      <c r="I28" s="272"/>
      <c r="J28" s="272"/>
      <c r="K28" s="272"/>
      <c r="L28" s="272"/>
      <c r="M28" s="272"/>
      <c r="N28" s="272"/>
      <c r="O28" s="272"/>
      <c r="P28" s="111"/>
      <c r="Q28" s="272"/>
      <c r="R28" s="27"/>
      <c r="S28" s="98"/>
      <c r="T28" s="31"/>
      <c r="U28" s="29" t="str">
        <f t="shared" si="0"/>
        <v/>
      </c>
      <c r="V28" s="29"/>
      <c r="W28" s="28"/>
      <c r="X28" s="31"/>
      <c r="Y28" s="29"/>
      <c r="Z28" s="29" t="str">
        <f t="shared" si="1"/>
        <v/>
      </c>
      <c r="AA28" s="29" t="str">
        <f t="shared" si="2"/>
        <v/>
      </c>
      <c r="AB28" s="26"/>
      <c r="AC28" s="111"/>
      <c r="AD28" s="41"/>
      <c r="AE28" s="41"/>
    </row>
    <row r="29" ht="15" customHeight="1" spans="1:31">
      <c r="A29" s="42"/>
      <c r="B29" s="283"/>
      <c r="C29" s="283"/>
      <c r="D29" s="26"/>
      <c r="E29" s="111"/>
      <c r="F29" s="111"/>
      <c r="G29" s="25"/>
      <c r="H29" s="272"/>
      <c r="I29" s="272"/>
      <c r="J29" s="272"/>
      <c r="K29" s="272"/>
      <c r="L29" s="272"/>
      <c r="M29" s="272"/>
      <c r="N29" s="272"/>
      <c r="O29" s="272"/>
      <c r="P29" s="111"/>
      <c r="Q29" s="272"/>
      <c r="R29" s="27"/>
      <c r="S29" s="98"/>
      <c r="T29" s="31"/>
      <c r="U29" s="29" t="str">
        <f t="shared" si="0"/>
        <v/>
      </c>
      <c r="V29" s="37"/>
      <c r="W29" s="37"/>
      <c r="X29" s="31"/>
      <c r="Y29" s="37"/>
      <c r="Z29" s="29" t="str">
        <f t="shared" si="1"/>
        <v/>
      </c>
      <c r="AA29" s="29" t="str">
        <f t="shared" si="2"/>
        <v/>
      </c>
      <c r="AB29" s="26"/>
      <c r="AC29" s="111"/>
      <c r="AD29" s="41"/>
      <c r="AE29" s="41"/>
    </row>
    <row r="30" ht="15" customHeight="1" spans="1:31">
      <c r="A30" s="41"/>
      <c r="B30" s="41"/>
      <c r="C30" s="41"/>
      <c r="D30" s="26"/>
      <c r="E30" s="111"/>
      <c r="F30" s="111"/>
      <c r="G30" s="25"/>
      <c r="H30" s="272"/>
      <c r="I30" s="272"/>
      <c r="J30" s="272"/>
      <c r="K30" s="272"/>
      <c r="L30" s="272"/>
      <c r="M30" s="272"/>
      <c r="N30" s="272"/>
      <c r="O30" s="272"/>
      <c r="P30" s="111"/>
      <c r="Q30" s="272"/>
      <c r="R30" s="27"/>
      <c r="S30" s="98"/>
      <c r="T30" s="31"/>
      <c r="U30" s="29"/>
      <c r="V30" s="29"/>
      <c r="W30" s="28"/>
      <c r="X30" s="31"/>
      <c r="Y30" s="29"/>
      <c r="Z30" s="29" t="str">
        <f t="shared" si="1"/>
        <v/>
      </c>
      <c r="AA30" s="29" t="str">
        <f t="shared" si="2"/>
        <v/>
      </c>
      <c r="AB30" s="26"/>
      <c r="AC30" s="111"/>
      <c r="AD30" s="41"/>
      <c r="AE30" s="41"/>
    </row>
    <row r="31" s="14" customFormat="1" ht="15" customHeight="1" spans="1:31">
      <c r="A31" s="32" t="s">
        <v>627</v>
      </c>
      <c r="B31" s="117"/>
      <c r="C31" s="33"/>
      <c r="D31" s="33"/>
      <c r="E31" s="273"/>
      <c r="F31" s="273"/>
      <c r="G31" s="22"/>
      <c r="H31" s="113"/>
      <c r="I31" s="113"/>
      <c r="J31" s="113"/>
      <c r="K31" s="113"/>
      <c r="L31" s="113"/>
      <c r="M31" s="113"/>
      <c r="N31" s="113"/>
      <c r="O31" s="113"/>
      <c r="P31" s="113"/>
      <c r="Q31" s="113"/>
      <c r="R31" s="34"/>
      <c r="S31" s="89"/>
      <c r="T31" s="42"/>
      <c r="U31" s="37"/>
      <c r="V31" s="37">
        <f>SUM(V9:V30)</f>
        <v>0</v>
      </c>
      <c r="W31" s="37">
        <f t="shared" ref="W31:Y31" si="3">SUM(W9:W30)</f>
        <v>0</v>
      </c>
      <c r="X31" s="37">
        <f t="shared" si="3"/>
        <v>0</v>
      </c>
      <c r="Y31" s="37">
        <f t="shared" si="3"/>
        <v>0</v>
      </c>
      <c r="Z31" s="37" t="str">
        <f t="shared" si="1"/>
        <v/>
      </c>
      <c r="AA31" s="37" t="str">
        <f t="shared" si="2"/>
        <v/>
      </c>
      <c r="AB31" s="100"/>
      <c r="AC31" s="112"/>
      <c r="AD31" s="42"/>
      <c r="AE31" s="42"/>
    </row>
    <row r="32" ht="15" customHeight="1"/>
  </sheetData>
  <mergeCells count="35">
    <mergeCell ref="A2:AB2"/>
    <mergeCell ref="A3:AB3"/>
    <mergeCell ref="A4:AB4"/>
    <mergeCell ref="A31:C31"/>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 ref="V7:V8"/>
    <mergeCell ref="W7:W8"/>
    <mergeCell ref="X7:X8"/>
    <mergeCell ref="Y7:Y8"/>
    <mergeCell ref="Z7:Z8"/>
    <mergeCell ref="AA7:AA8"/>
    <mergeCell ref="AB7:AB8"/>
    <mergeCell ref="AC7:AC8"/>
    <mergeCell ref="AD7:AD8"/>
    <mergeCell ref="AE7:AE8"/>
  </mergeCells>
  <hyperlinks>
    <hyperlink ref="A1" location="索引目录!D34" display="返回索引页"/>
    <hyperlink ref="B1" location="投资性房地产汇总表!B10"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pageSetUpPr fitToPage="1"/>
  </sheetPr>
  <dimension ref="A1:T30"/>
  <sheetViews>
    <sheetView view="pageBreakPreview" zoomScale="80" zoomScaleNormal="90" workbookViewId="0">
      <selection activeCell="T7" sqref="T7"/>
    </sheetView>
  </sheetViews>
  <sheetFormatPr defaultColWidth="9" defaultRowHeight="15.75" customHeight="1"/>
  <cols>
    <col min="1" max="1" width="7.625" style="15" customWidth="1"/>
    <col min="2" max="2" width="8.625" style="15" customWidth="1"/>
    <col min="3" max="3" width="9.625" style="15" customWidth="1"/>
    <col min="4" max="4" width="7.25" style="15" customWidth="1"/>
    <col min="5" max="5" width="10.5" style="15" customWidth="1"/>
    <col min="6" max="6" width="9.375" style="15" customWidth="1"/>
    <col min="7" max="8" width="5.25" style="15" customWidth="1"/>
    <col min="9" max="10" width="5.125" style="15" customWidth="1"/>
    <col min="11" max="11" width="8" style="15" customWidth="1"/>
    <col min="12" max="12" width="8.5" style="15" customWidth="1"/>
    <col min="13" max="13" width="11.25" style="15" hidden="1" customWidth="1" outlineLevel="1"/>
    <col min="14" max="14" width="9.25" style="15" customWidth="1" collapsed="1"/>
    <col min="15" max="15" width="9.25" style="15" customWidth="1"/>
    <col min="16" max="16" width="7.25" style="15" customWidth="1"/>
    <col min="17" max="17" width="8.125" style="15" customWidth="1"/>
    <col min="18" max="18" width="7.625" style="15" customWidth="1"/>
    <col min="19" max="19" width="13.125" style="15" hidden="1" customWidth="1" outlineLevel="1"/>
    <col min="20" max="20" width="11.375" style="15" customWidth="1" collapsed="1"/>
    <col min="21" max="16384" width="9" style="15"/>
  </cols>
  <sheetData>
    <row r="1" s="86" customFormat="1" ht="10.5" spans="1:18">
      <c r="A1" s="91" t="s">
        <v>324</v>
      </c>
      <c r="B1" s="87" t="s">
        <v>272</v>
      </c>
      <c r="C1" s="88"/>
      <c r="D1" s="88"/>
      <c r="E1" s="88"/>
      <c r="F1" s="88"/>
      <c r="G1" s="88"/>
      <c r="H1" s="88"/>
      <c r="I1" s="88"/>
      <c r="J1" s="88"/>
      <c r="K1" s="88"/>
      <c r="L1" s="88"/>
      <c r="M1" s="88"/>
      <c r="N1" s="88"/>
      <c r="O1" s="88"/>
      <c r="P1" s="88"/>
      <c r="Q1" s="88"/>
      <c r="R1" s="88"/>
    </row>
    <row r="2" s="12" customFormat="1" ht="30" customHeight="1" spans="1:18">
      <c r="A2" s="19" t="s">
        <v>628</v>
      </c>
      <c r="B2" s="19"/>
      <c r="C2" s="19"/>
      <c r="D2" s="19"/>
      <c r="E2" s="19"/>
      <c r="F2" s="19"/>
      <c r="G2" s="19"/>
      <c r="H2" s="19"/>
      <c r="I2" s="19"/>
      <c r="J2" s="19"/>
      <c r="K2" s="19"/>
      <c r="L2" s="19"/>
      <c r="M2" s="19"/>
      <c r="N2" s="19"/>
      <c r="O2" s="19"/>
      <c r="P2" s="19"/>
      <c r="Q2" s="19"/>
      <c r="R2" s="19"/>
    </row>
    <row r="3" s="12" customFormat="1" ht="15" customHeight="1" spans="1:18">
      <c r="A3" s="277" t="s">
        <v>598</v>
      </c>
      <c r="B3" s="277"/>
      <c r="C3" s="277"/>
      <c r="D3" s="277"/>
      <c r="E3" s="277"/>
      <c r="F3" s="277"/>
      <c r="G3" s="277"/>
      <c r="H3" s="277"/>
      <c r="I3" s="277"/>
      <c r="J3" s="277"/>
      <c r="K3" s="277"/>
      <c r="L3" s="277"/>
      <c r="M3" s="277"/>
      <c r="N3" s="277"/>
      <c r="O3" s="277"/>
      <c r="P3" s="277"/>
      <c r="Q3" s="277"/>
      <c r="R3" s="277"/>
    </row>
    <row r="4" ht="15" customHeight="1" spans="1:18">
      <c r="A4" s="20" t="str">
        <f>CONCATENATE(封面!D9,封面!F9,封面!G9,封面!H9,封面!I9,封面!J9,封面!K9)</f>
        <v>评估基准日：2025年1月31日</v>
      </c>
      <c r="B4" s="20"/>
      <c r="C4" s="20"/>
      <c r="D4" s="20"/>
      <c r="E4" s="20"/>
      <c r="F4" s="20"/>
      <c r="G4" s="20"/>
      <c r="H4" s="20"/>
      <c r="I4" s="20"/>
      <c r="J4" s="20"/>
      <c r="K4" s="20"/>
      <c r="L4" s="20"/>
      <c r="M4" s="20"/>
      <c r="N4" s="20"/>
      <c r="O4" s="20"/>
      <c r="P4" s="20"/>
      <c r="Q4" s="20"/>
      <c r="R4" s="20"/>
    </row>
    <row r="5" ht="15" customHeight="1" spans="1:18">
      <c r="A5" s="20"/>
      <c r="B5" s="20"/>
      <c r="C5" s="20"/>
      <c r="D5" s="20"/>
      <c r="E5" s="20"/>
      <c r="F5" s="20"/>
      <c r="G5" s="20"/>
      <c r="H5" s="20"/>
      <c r="I5" s="20"/>
      <c r="J5" s="20"/>
      <c r="K5" s="38"/>
      <c r="L5" s="38"/>
      <c r="M5" s="38"/>
      <c r="N5" s="38"/>
      <c r="O5" s="38"/>
      <c r="P5" s="38"/>
      <c r="Q5" s="38"/>
      <c r="R5" s="47" t="s">
        <v>629</v>
      </c>
    </row>
    <row r="6" ht="15" customHeight="1" spans="1:18">
      <c r="A6" s="21" t="str">
        <f>封面!D7&amp;封面!F7</f>
        <v>产权持有单位：北京巴布科克·威尔科克斯有限公司</v>
      </c>
      <c r="R6" s="39" t="s">
        <v>327</v>
      </c>
    </row>
    <row r="7" s="92" customFormat="1" ht="26" spans="1:20">
      <c r="A7" s="56" t="s">
        <v>328</v>
      </c>
      <c r="B7" s="56" t="s">
        <v>630</v>
      </c>
      <c r="C7" s="56" t="s">
        <v>631</v>
      </c>
      <c r="D7" s="56" t="s">
        <v>632</v>
      </c>
      <c r="E7" s="56" t="s">
        <v>633</v>
      </c>
      <c r="F7" s="56" t="s">
        <v>634</v>
      </c>
      <c r="G7" s="56" t="s">
        <v>635</v>
      </c>
      <c r="H7" s="56" t="s">
        <v>636</v>
      </c>
      <c r="I7" s="56" t="s">
        <v>637</v>
      </c>
      <c r="J7" s="56" t="s">
        <v>638</v>
      </c>
      <c r="K7" s="56" t="s">
        <v>639</v>
      </c>
      <c r="L7" s="56" t="s">
        <v>531</v>
      </c>
      <c r="M7" s="93" t="s">
        <v>333</v>
      </c>
      <c r="N7" s="24" t="s">
        <v>334</v>
      </c>
      <c r="O7" s="56" t="s">
        <v>335</v>
      </c>
      <c r="P7" s="56" t="s">
        <v>336</v>
      </c>
      <c r="Q7" s="56" t="s">
        <v>337</v>
      </c>
      <c r="R7" s="56" t="s">
        <v>338</v>
      </c>
      <c r="S7" s="22" t="s">
        <v>621</v>
      </c>
      <c r="T7" s="40" t="s">
        <v>345</v>
      </c>
    </row>
    <row r="8" s="14" customFormat="1" ht="15" customHeight="1" spans="1:20">
      <c r="A8" s="25"/>
      <c r="B8" s="26"/>
      <c r="C8" s="26"/>
      <c r="D8" s="26"/>
      <c r="E8" s="26"/>
      <c r="F8" s="27"/>
      <c r="G8" s="26"/>
      <c r="H8" s="25"/>
      <c r="I8" s="25"/>
      <c r="J8" s="25"/>
      <c r="K8" s="29"/>
      <c r="L8" s="29"/>
      <c r="M8" s="28"/>
      <c r="N8" s="31"/>
      <c r="O8" s="29"/>
      <c r="P8" s="31" t="str">
        <f>IF(OR(AND(N8=0,O8=0),O8=0),"",O8-N8)</f>
        <v/>
      </c>
      <c r="Q8" s="71" t="str">
        <f>IF(ISERROR(P8/N8),"",P8/ABS(N8)*100)</f>
        <v/>
      </c>
      <c r="R8" s="41"/>
      <c r="S8" s="42"/>
      <c r="T8" s="40"/>
    </row>
    <row r="9" ht="15" customHeight="1" spans="1:20">
      <c r="A9" s="25"/>
      <c r="B9" s="26"/>
      <c r="C9" s="26"/>
      <c r="D9" s="26"/>
      <c r="E9" s="26"/>
      <c r="F9" s="27"/>
      <c r="G9" s="25"/>
      <c r="H9" s="25"/>
      <c r="I9" s="25"/>
      <c r="J9" s="25"/>
      <c r="K9" s="29"/>
      <c r="L9" s="29"/>
      <c r="M9" s="28"/>
      <c r="N9" s="31"/>
      <c r="O9" s="29"/>
      <c r="P9" s="29" t="str">
        <f t="shared" ref="P9:P30" si="0">IF(OR(AND(N9=0,O9=0),O9=0),"",O9-N9)</f>
        <v/>
      </c>
      <c r="Q9" s="29" t="str">
        <f t="shared" ref="Q9:Q30" si="1">IF(ISERROR(P9/N9),"",P9/ABS(N9)*100)</f>
        <v/>
      </c>
      <c r="R9" s="41"/>
      <c r="S9" s="41"/>
      <c r="T9" s="41"/>
    </row>
    <row r="10" ht="15" customHeight="1" spans="1:20">
      <c r="A10" s="25"/>
      <c r="B10" s="26"/>
      <c r="C10" s="26"/>
      <c r="D10" s="26"/>
      <c r="E10" s="26"/>
      <c r="F10" s="27"/>
      <c r="G10" s="25"/>
      <c r="H10" s="25"/>
      <c r="I10" s="25"/>
      <c r="J10" s="25"/>
      <c r="K10" s="29"/>
      <c r="L10" s="29"/>
      <c r="M10" s="28"/>
      <c r="N10" s="31"/>
      <c r="O10" s="29"/>
      <c r="P10" s="29" t="str">
        <f t="shared" si="0"/>
        <v/>
      </c>
      <c r="Q10" s="29" t="str">
        <f t="shared" si="1"/>
        <v/>
      </c>
      <c r="R10" s="41"/>
      <c r="S10" s="41"/>
      <c r="T10" s="41"/>
    </row>
    <row r="11" ht="15" customHeight="1" spans="1:20">
      <c r="A11" s="25"/>
      <c r="B11" s="26"/>
      <c r="C11" s="26"/>
      <c r="D11" s="26"/>
      <c r="E11" s="26"/>
      <c r="F11" s="27"/>
      <c r="G11" s="25"/>
      <c r="H11" s="25"/>
      <c r="I11" s="25"/>
      <c r="J11" s="25"/>
      <c r="K11" s="29"/>
      <c r="L11" s="29"/>
      <c r="M11" s="28"/>
      <c r="N11" s="31"/>
      <c r="O11" s="29"/>
      <c r="P11" s="29" t="str">
        <f t="shared" si="0"/>
        <v/>
      </c>
      <c r="Q11" s="29" t="str">
        <f t="shared" si="1"/>
        <v/>
      </c>
      <c r="R11" s="41"/>
      <c r="S11" s="41"/>
      <c r="T11" s="41"/>
    </row>
    <row r="12" ht="15" customHeight="1" spans="1:20">
      <c r="A12" s="25"/>
      <c r="B12" s="26"/>
      <c r="C12" s="26"/>
      <c r="D12" s="26"/>
      <c r="E12" s="26"/>
      <c r="F12" s="27"/>
      <c r="G12" s="25"/>
      <c r="H12" s="25"/>
      <c r="I12" s="25"/>
      <c r="J12" s="25"/>
      <c r="K12" s="29"/>
      <c r="L12" s="29"/>
      <c r="M12" s="28"/>
      <c r="N12" s="31"/>
      <c r="O12" s="29"/>
      <c r="P12" s="29" t="str">
        <f t="shared" si="0"/>
        <v/>
      </c>
      <c r="Q12" s="29" t="str">
        <f t="shared" si="1"/>
        <v/>
      </c>
      <c r="R12" s="41"/>
      <c r="S12" s="41"/>
      <c r="T12" s="41"/>
    </row>
    <row r="13" ht="15" customHeight="1" spans="1:20">
      <c r="A13" s="25"/>
      <c r="B13" s="26"/>
      <c r="C13" s="26"/>
      <c r="D13" s="26"/>
      <c r="E13" s="26"/>
      <c r="F13" s="27"/>
      <c r="G13" s="25"/>
      <c r="H13" s="25"/>
      <c r="I13" s="25"/>
      <c r="J13" s="25"/>
      <c r="K13" s="29"/>
      <c r="L13" s="29"/>
      <c r="M13" s="28"/>
      <c r="N13" s="31"/>
      <c r="O13" s="29"/>
      <c r="P13" s="29" t="str">
        <f t="shared" si="0"/>
        <v/>
      </c>
      <c r="Q13" s="29" t="str">
        <f t="shared" si="1"/>
        <v/>
      </c>
      <c r="R13" s="41"/>
      <c r="S13" s="41"/>
      <c r="T13" s="41"/>
    </row>
    <row r="14" ht="15" customHeight="1" spans="1:20">
      <c r="A14" s="25"/>
      <c r="B14" s="26"/>
      <c r="C14" s="26"/>
      <c r="D14" s="26"/>
      <c r="E14" s="26"/>
      <c r="F14" s="27"/>
      <c r="G14" s="25"/>
      <c r="H14" s="25"/>
      <c r="I14" s="25"/>
      <c r="J14" s="25"/>
      <c r="K14" s="29"/>
      <c r="L14" s="29"/>
      <c r="M14" s="28"/>
      <c r="N14" s="31"/>
      <c r="O14" s="29"/>
      <c r="P14" s="29" t="str">
        <f t="shared" si="0"/>
        <v/>
      </c>
      <c r="Q14" s="29" t="str">
        <f t="shared" si="1"/>
        <v/>
      </c>
      <c r="R14" s="41"/>
      <c r="S14" s="41"/>
      <c r="T14" s="41"/>
    </row>
    <row r="15" ht="15" customHeight="1" spans="1:20">
      <c r="A15" s="25"/>
      <c r="B15" s="26"/>
      <c r="C15" s="26"/>
      <c r="D15" s="26"/>
      <c r="E15" s="26"/>
      <c r="F15" s="27"/>
      <c r="G15" s="25"/>
      <c r="H15" s="25"/>
      <c r="I15" s="25"/>
      <c r="J15" s="25"/>
      <c r="K15" s="29"/>
      <c r="L15" s="29"/>
      <c r="M15" s="28"/>
      <c r="N15" s="31"/>
      <c r="O15" s="29"/>
      <c r="P15" s="29" t="str">
        <f t="shared" si="0"/>
        <v/>
      </c>
      <c r="Q15" s="29" t="str">
        <f t="shared" si="1"/>
        <v/>
      </c>
      <c r="R15" s="41"/>
      <c r="S15" s="41"/>
      <c r="T15" s="41"/>
    </row>
    <row r="16" ht="15" customHeight="1" spans="1:20">
      <c r="A16" s="25"/>
      <c r="B16" s="26"/>
      <c r="C16" s="26"/>
      <c r="D16" s="26"/>
      <c r="E16" s="26"/>
      <c r="F16" s="27"/>
      <c r="G16" s="25"/>
      <c r="H16" s="25"/>
      <c r="I16" s="25"/>
      <c r="J16" s="25"/>
      <c r="K16" s="29"/>
      <c r="L16" s="29"/>
      <c r="M16" s="28"/>
      <c r="N16" s="31"/>
      <c r="O16" s="29"/>
      <c r="P16" s="29" t="str">
        <f t="shared" si="0"/>
        <v/>
      </c>
      <c r="Q16" s="29" t="str">
        <f t="shared" si="1"/>
        <v/>
      </c>
      <c r="R16" s="41"/>
      <c r="S16" s="41"/>
      <c r="T16" s="41"/>
    </row>
    <row r="17" ht="15" customHeight="1" spans="1:20">
      <c r="A17" s="25"/>
      <c r="B17" s="26"/>
      <c r="C17" s="26"/>
      <c r="D17" s="26"/>
      <c r="E17" s="26"/>
      <c r="F17" s="27"/>
      <c r="G17" s="25"/>
      <c r="H17" s="25"/>
      <c r="I17" s="25"/>
      <c r="J17" s="25"/>
      <c r="K17" s="29"/>
      <c r="L17" s="29"/>
      <c r="M17" s="28"/>
      <c r="N17" s="31"/>
      <c r="O17" s="29"/>
      <c r="P17" s="29" t="str">
        <f t="shared" si="0"/>
        <v/>
      </c>
      <c r="Q17" s="29" t="str">
        <f t="shared" si="1"/>
        <v/>
      </c>
      <c r="R17" s="41"/>
      <c r="S17" s="41"/>
      <c r="T17" s="41"/>
    </row>
    <row r="18" ht="15" customHeight="1" spans="1:20">
      <c r="A18" s="25"/>
      <c r="B18" s="26"/>
      <c r="C18" s="26"/>
      <c r="D18" s="26"/>
      <c r="E18" s="26"/>
      <c r="F18" s="27"/>
      <c r="G18" s="25"/>
      <c r="H18" s="25"/>
      <c r="I18" s="25"/>
      <c r="J18" s="25"/>
      <c r="K18" s="29"/>
      <c r="L18" s="29"/>
      <c r="M18" s="28"/>
      <c r="N18" s="31"/>
      <c r="O18" s="29"/>
      <c r="P18" s="29" t="str">
        <f t="shared" si="0"/>
        <v/>
      </c>
      <c r="Q18" s="29" t="str">
        <f t="shared" si="1"/>
        <v/>
      </c>
      <c r="R18" s="41"/>
      <c r="S18" s="41"/>
      <c r="T18" s="41"/>
    </row>
    <row r="19" ht="15" customHeight="1" spans="1:20">
      <c r="A19" s="25"/>
      <c r="B19" s="26"/>
      <c r="C19" s="26"/>
      <c r="D19" s="26"/>
      <c r="E19" s="26"/>
      <c r="F19" s="27"/>
      <c r="G19" s="25"/>
      <c r="H19" s="25"/>
      <c r="I19" s="25"/>
      <c r="J19" s="25"/>
      <c r="K19" s="29"/>
      <c r="L19" s="29"/>
      <c r="M19" s="28"/>
      <c r="N19" s="31"/>
      <c r="O19" s="29"/>
      <c r="P19" s="29" t="str">
        <f t="shared" si="0"/>
        <v/>
      </c>
      <c r="Q19" s="29" t="str">
        <f t="shared" si="1"/>
        <v/>
      </c>
      <c r="R19" s="41"/>
      <c r="S19" s="41"/>
      <c r="T19" s="41"/>
    </row>
    <row r="20" ht="15" customHeight="1" spans="1:20">
      <c r="A20" s="25"/>
      <c r="B20" s="26"/>
      <c r="C20" s="26"/>
      <c r="D20" s="26"/>
      <c r="E20" s="26"/>
      <c r="F20" s="27"/>
      <c r="G20" s="25"/>
      <c r="H20" s="25"/>
      <c r="I20" s="25"/>
      <c r="J20" s="25"/>
      <c r="K20" s="29"/>
      <c r="L20" s="29"/>
      <c r="M20" s="28"/>
      <c r="N20" s="31"/>
      <c r="O20" s="29"/>
      <c r="P20" s="29" t="str">
        <f t="shared" si="0"/>
        <v/>
      </c>
      <c r="Q20" s="29" t="str">
        <f t="shared" si="1"/>
        <v/>
      </c>
      <c r="R20" s="41"/>
      <c r="S20" s="41"/>
      <c r="T20" s="41"/>
    </row>
    <row r="21" ht="15" customHeight="1" spans="1:20">
      <c r="A21" s="25"/>
      <c r="B21" s="26"/>
      <c r="C21" s="26"/>
      <c r="D21" s="26"/>
      <c r="E21" s="26"/>
      <c r="F21" s="27"/>
      <c r="G21" s="25"/>
      <c r="H21" s="25"/>
      <c r="I21" s="25"/>
      <c r="J21" s="25"/>
      <c r="K21" s="29"/>
      <c r="L21" s="29"/>
      <c r="M21" s="28"/>
      <c r="N21" s="31"/>
      <c r="O21" s="29"/>
      <c r="P21" s="29" t="str">
        <f t="shared" si="0"/>
        <v/>
      </c>
      <c r="Q21" s="29" t="str">
        <f t="shared" si="1"/>
        <v/>
      </c>
      <c r="R21" s="41"/>
      <c r="S21" s="41"/>
      <c r="T21" s="41"/>
    </row>
    <row r="22" ht="15" customHeight="1" spans="1:20">
      <c r="A22" s="25"/>
      <c r="B22" s="26"/>
      <c r="C22" s="26"/>
      <c r="D22" s="26"/>
      <c r="E22" s="26"/>
      <c r="F22" s="27"/>
      <c r="G22" s="25"/>
      <c r="H22" s="25"/>
      <c r="I22" s="25"/>
      <c r="J22" s="25"/>
      <c r="K22" s="29"/>
      <c r="L22" s="29"/>
      <c r="M22" s="28"/>
      <c r="N22" s="31"/>
      <c r="O22" s="29"/>
      <c r="P22" s="29" t="str">
        <f t="shared" si="0"/>
        <v/>
      </c>
      <c r="Q22" s="29" t="str">
        <f t="shared" si="1"/>
        <v/>
      </c>
      <c r="R22" s="41"/>
      <c r="S22" s="41"/>
      <c r="T22" s="41"/>
    </row>
    <row r="23" ht="15" customHeight="1" spans="1:20">
      <c r="A23" s="25"/>
      <c r="B23" s="26"/>
      <c r="C23" s="26"/>
      <c r="D23" s="26"/>
      <c r="E23" s="26"/>
      <c r="F23" s="27"/>
      <c r="G23" s="25"/>
      <c r="H23" s="25"/>
      <c r="I23" s="25"/>
      <c r="J23" s="25"/>
      <c r="K23" s="29"/>
      <c r="L23" s="29"/>
      <c r="M23" s="28"/>
      <c r="N23" s="31"/>
      <c r="O23" s="29"/>
      <c r="P23" s="29" t="str">
        <f t="shared" si="0"/>
        <v/>
      </c>
      <c r="Q23" s="29" t="str">
        <f t="shared" si="1"/>
        <v/>
      </c>
      <c r="R23" s="41"/>
      <c r="S23" s="41"/>
      <c r="T23" s="41"/>
    </row>
    <row r="24" ht="15" customHeight="1" spans="1:20">
      <c r="A24" s="25"/>
      <c r="B24" s="26"/>
      <c r="C24" s="26"/>
      <c r="D24" s="26"/>
      <c r="E24" s="26"/>
      <c r="F24" s="27"/>
      <c r="G24" s="25"/>
      <c r="H24" s="25"/>
      <c r="I24" s="25"/>
      <c r="J24" s="25"/>
      <c r="K24" s="29"/>
      <c r="L24" s="29"/>
      <c r="M24" s="28"/>
      <c r="N24" s="31"/>
      <c r="O24" s="29"/>
      <c r="P24" s="29" t="str">
        <f t="shared" si="0"/>
        <v/>
      </c>
      <c r="Q24" s="29" t="str">
        <f t="shared" si="1"/>
        <v/>
      </c>
      <c r="R24" s="41"/>
      <c r="S24" s="41"/>
      <c r="T24" s="41"/>
    </row>
    <row r="25" ht="15" customHeight="1" spans="1:20">
      <c r="A25" s="25"/>
      <c r="B25" s="26"/>
      <c r="C25" s="26"/>
      <c r="D25" s="26"/>
      <c r="E25" s="26"/>
      <c r="F25" s="27"/>
      <c r="G25" s="25"/>
      <c r="H25" s="25"/>
      <c r="I25" s="25"/>
      <c r="J25" s="25"/>
      <c r="K25" s="29"/>
      <c r="L25" s="29"/>
      <c r="M25" s="28"/>
      <c r="N25" s="31"/>
      <c r="O25" s="29"/>
      <c r="P25" s="29" t="str">
        <f t="shared" si="0"/>
        <v/>
      </c>
      <c r="Q25" s="29" t="str">
        <f t="shared" si="1"/>
        <v/>
      </c>
      <c r="R25" s="41"/>
      <c r="S25" s="41"/>
      <c r="T25" s="41"/>
    </row>
    <row r="26" ht="15" customHeight="1" spans="1:20">
      <c r="A26" s="25"/>
      <c r="B26" s="26"/>
      <c r="C26" s="26"/>
      <c r="D26" s="26"/>
      <c r="E26" s="26"/>
      <c r="F26" s="27"/>
      <c r="G26" s="25"/>
      <c r="H26" s="25"/>
      <c r="I26" s="25"/>
      <c r="J26" s="25"/>
      <c r="K26" s="29"/>
      <c r="L26" s="29"/>
      <c r="M26" s="28"/>
      <c r="N26" s="31"/>
      <c r="O26" s="29"/>
      <c r="P26" s="29" t="str">
        <f t="shared" si="0"/>
        <v/>
      </c>
      <c r="Q26" s="29" t="str">
        <f t="shared" si="1"/>
        <v/>
      </c>
      <c r="R26" s="41"/>
      <c r="S26" s="41"/>
      <c r="T26" s="41"/>
    </row>
    <row r="27" ht="15" customHeight="1" spans="1:20">
      <c r="A27" s="25"/>
      <c r="B27" s="26"/>
      <c r="C27" s="26"/>
      <c r="D27" s="26"/>
      <c r="E27" s="26"/>
      <c r="F27" s="27"/>
      <c r="G27" s="25"/>
      <c r="H27" s="25"/>
      <c r="I27" s="25"/>
      <c r="J27" s="25"/>
      <c r="K27" s="29"/>
      <c r="L27" s="29"/>
      <c r="M27" s="28"/>
      <c r="N27" s="31"/>
      <c r="O27" s="29"/>
      <c r="P27" s="29" t="str">
        <f t="shared" si="0"/>
        <v/>
      </c>
      <c r="Q27" s="29" t="str">
        <f t="shared" si="1"/>
        <v/>
      </c>
      <c r="R27" s="41"/>
      <c r="S27" s="41"/>
      <c r="T27" s="41"/>
    </row>
    <row r="28" ht="15" customHeight="1" spans="1:20">
      <c r="A28" s="94" t="s">
        <v>402</v>
      </c>
      <c r="B28" s="278"/>
      <c r="C28" s="279"/>
      <c r="D28" s="26"/>
      <c r="E28" s="26"/>
      <c r="F28" s="27"/>
      <c r="G28" s="25"/>
      <c r="H28" s="25"/>
      <c r="I28" s="25"/>
      <c r="J28" s="25"/>
      <c r="K28" s="29"/>
      <c r="L28" s="37">
        <f>SUM(L8:L27)</f>
        <v>0</v>
      </c>
      <c r="M28" s="35">
        <f>SUM(M8:M27)</f>
        <v>0</v>
      </c>
      <c r="N28" s="37">
        <f>SUM(N8:N27)</f>
        <v>0</v>
      </c>
      <c r="O28" s="37">
        <f>SUM(O8:O27)</f>
        <v>0</v>
      </c>
      <c r="P28" s="37" t="str">
        <f t="shared" si="0"/>
        <v/>
      </c>
      <c r="Q28" s="29" t="str">
        <f t="shared" si="1"/>
        <v/>
      </c>
      <c r="R28" s="41"/>
      <c r="S28" s="41"/>
      <c r="T28" s="41"/>
    </row>
    <row r="29" s="14" customFormat="1" ht="15" customHeight="1" spans="1:20">
      <c r="A29" s="96" t="s">
        <v>441</v>
      </c>
      <c r="B29" s="280"/>
      <c r="C29" s="97"/>
      <c r="D29" s="100"/>
      <c r="E29" s="100"/>
      <c r="F29" s="34"/>
      <c r="G29" s="22"/>
      <c r="H29" s="22"/>
      <c r="I29" s="22"/>
      <c r="J29" s="22"/>
      <c r="K29" s="37"/>
      <c r="L29" s="29"/>
      <c r="M29" s="28"/>
      <c r="N29" s="31"/>
      <c r="O29" s="29"/>
      <c r="P29" s="29" t="str">
        <f t="shared" si="0"/>
        <v/>
      </c>
      <c r="Q29" s="29" t="str">
        <f t="shared" si="1"/>
        <v/>
      </c>
      <c r="R29" s="42"/>
      <c r="S29" s="42"/>
      <c r="T29" s="42"/>
    </row>
    <row r="30" s="14" customFormat="1" ht="15" customHeight="1" spans="1:20">
      <c r="A30" s="100" t="s">
        <v>405</v>
      </c>
      <c r="B30" s="100"/>
      <c r="C30" s="100"/>
      <c r="D30" s="42"/>
      <c r="E30" s="42"/>
      <c r="F30" s="89"/>
      <c r="G30" s="22"/>
      <c r="H30" s="22"/>
      <c r="I30" s="22"/>
      <c r="J30" s="22"/>
      <c r="K30" s="37"/>
      <c r="L30" s="37">
        <f>L28-L29</f>
        <v>0</v>
      </c>
      <c r="M30" s="35">
        <f>M28-M29</f>
        <v>0</v>
      </c>
      <c r="N30" s="37">
        <f>N28-N29</f>
        <v>0</v>
      </c>
      <c r="O30" s="37">
        <f>O28-O29</f>
        <v>0</v>
      </c>
      <c r="P30" s="37" t="str">
        <f t="shared" si="0"/>
        <v/>
      </c>
      <c r="Q30" s="29" t="str">
        <f t="shared" si="1"/>
        <v/>
      </c>
      <c r="R30" s="42"/>
      <c r="S30" s="42"/>
      <c r="T30" s="42"/>
    </row>
  </sheetData>
  <mergeCells count="6">
    <mergeCell ref="A2:R2"/>
    <mergeCell ref="A3:R3"/>
    <mergeCell ref="A4:R4"/>
    <mergeCell ref="A28:C28"/>
    <mergeCell ref="A29:C29"/>
    <mergeCell ref="A30:C30"/>
  </mergeCells>
  <hyperlinks>
    <hyperlink ref="B1" location="投资性房地产汇总表!B13" display="返回"/>
    <hyperlink ref="A1" location="索引目录!D34"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2">
    <pageSetUpPr fitToPage="1"/>
  </sheetPr>
  <dimension ref="A1:T30"/>
  <sheetViews>
    <sheetView view="pageBreakPreview" zoomScale="80" zoomScaleNormal="90" workbookViewId="0">
      <pane ySplit="7" topLeftCell="A8" activePane="bottomLeft" state="frozen"/>
      <selection/>
      <selection pane="bottomLeft" activeCell="T7" sqref="T7"/>
    </sheetView>
  </sheetViews>
  <sheetFormatPr defaultColWidth="9" defaultRowHeight="15.75" customHeight="1"/>
  <cols>
    <col min="1" max="1" width="7.625" style="15" customWidth="1"/>
    <col min="2" max="2" width="8.625" style="15" customWidth="1"/>
    <col min="3" max="4" width="9.625" style="15" customWidth="1"/>
    <col min="5" max="5" width="10.5" style="15" customWidth="1"/>
    <col min="6" max="6" width="7.75" style="15" customWidth="1"/>
    <col min="7" max="8" width="5.25" style="15" customWidth="1"/>
    <col min="9" max="10" width="5.125" style="15" customWidth="1"/>
    <col min="11" max="11" width="8" style="15" customWidth="1"/>
    <col min="12" max="12" width="11.875" style="15" customWidth="1"/>
    <col min="13" max="13" width="11.25" style="15" hidden="1" customWidth="1" outlineLevel="1"/>
    <col min="14" max="14" width="9.25" style="15" customWidth="1" collapsed="1"/>
    <col min="15" max="15" width="9.25" style="15" customWidth="1"/>
    <col min="16" max="16" width="7.25" style="15" customWidth="1"/>
    <col min="17" max="17" width="8.25" style="15" customWidth="1"/>
    <col min="18" max="18" width="7.625" style="15" customWidth="1"/>
    <col min="19" max="19" width="13.125" style="15" hidden="1" customWidth="1" outlineLevel="1"/>
    <col min="20" max="20" width="11.375" style="15" customWidth="1" collapsed="1"/>
    <col min="21" max="16384" width="9" style="15"/>
  </cols>
  <sheetData>
    <row r="1" s="86" customFormat="1" ht="10.5" spans="1:18">
      <c r="A1" s="91" t="s">
        <v>324</v>
      </c>
      <c r="B1" s="91" t="s">
        <v>314</v>
      </c>
      <c r="C1" s="88"/>
      <c r="D1" s="88"/>
      <c r="E1" s="88"/>
      <c r="F1" s="88"/>
      <c r="G1" s="88"/>
      <c r="H1" s="88"/>
      <c r="I1" s="88"/>
      <c r="J1" s="88"/>
      <c r="K1" s="88"/>
      <c r="L1" s="88"/>
      <c r="M1" s="88"/>
      <c r="N1" s="88"/>
      <c r="O1" s="88"/>
      <c r="P1" s="88"/>
      <c r="Q1" s="88"/>
      <c r="R1" s="88"/>
    </row>
    <row r="2" s="12" customFormat="1" ht="30" customHeight="1" spans="1:18">
      <c r="A2" s="19" t="s">
        <v>628</v>
      </c>
      <c r="B2" s="19"/>
      <c r="C2" s="19"/>
      <c r="D2" s="19"/>
      <c r="E2" s="19"/>
      <c r="F2" s="19"/>
      <c r="G2" s="19"/>
      <c r="H2" s="19"/>
      <c r="I2" s="19"/>
      <c r="J2" s="19"/>
      <c r="K2" s="19"/>
      <c r="L2" s="19"/>
      <c r="M2" s="19"/>
      <c r="N2" s="19"/>
      <c r="O2" s="19"/>
      <c r="P2" s="19"/>
      <c r="Q2" s="19"/>
      <c r="R2" s="19"/>
    </row>
    <row r="3" s="12" customFormat="1" ht="15" customHeight="1" spans="1:18">
      <c r="A3" s="277" t="s">
        <v>624</v>
      </c>
      <c r="B3" s="277"/>
      <c r="C3" s="277"/>
      <c r="D3" s="277"/>
      <c r="E3" s="277"/>
      <c r="F3" s="277"/>
      <c r="G3" s="277"/>
      <c r="H3" s="277"/>
      <c r="I3" s="277"/>
      <c r="J3" s="277"/>
      <c r="K3" s="277"/>
      <c r="L3" s="277"/>
      <c r="M3" s="277"/>
      <c r="N3" s="277"/>
      <c r="O3" s="277"/>
      <c r="P3" s="277"/>
      <c r="Q3" s="277"/>
      <c r="R3" s="277"/>
    </row>
    <row r="4" ht="15" customHeight="1" spans="1:18">
      <c r="A4" s="20" t="str">
        <f>CONCATENATE(封面!D9,封面!F9,封面!G9,封面!H9,封面!I9,封面!J9,封面!K9)</f>
        <v>评估基准日：2025年1月31日</v>
      </c>
      <c r="B4" s="20"/>
      <c r="C4" s="20"/>
      <c r="D4" s="20"/>
      <c r="E4" s="20"/>
      <c r="F4" s="20"/>
      <c r="G4" s="20"/>
      <c r="H4" s="20"/>
      <c r="I4" s="20"/>
      <c r="J4" s="20"/>
      <c r="K4" s="20"/>
      <c r="L4" s="20"/>
      <c r="M4" s="20"/>
      <c r="N4" s="20"/>
      <c r="O4" s="20"/>
      <c r="P4" s="20"/>
      <c r="Q4" s="20"/>
      <c r="R4" s="20"/>
    </row>
    <row r="5" ht="15" customHeight="1" spans="1:18">
      <c r="A5" s="20"/>
      <c r="B5" s="20"/>
      <c r="C5" s="20"/>
      <c r="D5" s="20"/>
      <c r="E5" s="20"/>
      <c r="F5" s="20"/>
      <c r="G5" s="20"/>
      <c r="H5" s="20"/>
      <c r="I5" s="20"/>
      <c r="J5" s="20"/>
      <c r="K5" s="38"/>
      <c r="L5" s="38"/>
      <c r="M5" s="38"/>
      <c r="N5" s="38"/>
      <c r="O5" s="38"/>
      <c r="P5" s="38"/>
      <c r="Q5" s="38"/>
      <c r="R5" s="39" t="s">
        <v>640</v>
      </c>
    </row>
    <row r="6" ht="15" customHeight="1" spans="1:18">
      <c r="A6" s="21" t="str">
        <f>封面!D7&amp;封面!F7</f>
        <v>产权持有单位：北京巴布科克·威尔科克斯有限公司</v>
      </c>
      <c r="R6" s="39" t="s">
        <v>327</v>
      </c>
    </row>
    <row r="7" s="92" customFormat="1" ht="26" spans="1:20">
      <c r="A7" s="56" t="s">
        <v>328</v>
      </c>
      <c r="B7" s="56" t="s">
        <v>630</v>
      </c>
      <c r="C7" s="56" t="s">
        <v>631</v>
      </c>
      <c r="D7" s="56" t="s">
        <v>632</v>
      </c>
      <c r="E7" s="56" t="s">
        <v>633</v>
      </c>
      <c r="F7" s="56" t="s">
        <v>634</v>
      </c>
      <c r="G7" s="56" t="s">
        <v>635</v>
      </c>
      <c r="H7" s="56" t="s">
        <v>636</v>
      </c>
      <c r="I7" s="56" t="s">
        <v>637</v>
      </c>
      <c r="J7" s="56" t="s">
        <v>638</v>
      </c>
      <c r="K7" s="56" t="s">
        <v>639</v>
      </c>
      <c r="L7" s="56" t="s">
        <v>531</v>
      </c>
      <c r="M7" s="93" t="s">
        <v>333</v>
      </c>
      <c r="N7" s="24" t="s">
        <v>334</v>
      </c>
      <c r="O7" s="56" t="s">
        <v>335</v>
      </c>
      <c r="P7" s="56" t="s">
        <v>336</v>
      </c>
      <c r="Q7" s="56" t="s">
        <v>337</v>
      </c>
      <c r="R7" s="56" t="s">
        <v>338</v>
      </c>
      <c r="S7" s="22" t="s">
        <v>621</v>
      </c>
      <c r="T7" s="40" t="s">
        <v>345</v>
      </c>
    </row>
    <row r="8" s="14" customFormat="1" ht="15" customHeight="1" spans="1:20">
      <c r="A8" s="25"/>
      <c r="B8" s="26"/>
      <c r="C8" s="26"/>
      <c r="D8" s="26"/>
      <c r="E8" s="26"/>
      <c r="F8" s="27"/>
      <c r="G8" s="25"/>
      <c r="H8" s="25"/>
      <c r="I8" s="25"/>
      <c r="J8" s="25"/>
      <c r="K8" s="29"/>
      <c r="L8" s="29"/>
      <c r="M8" s="28"/>
      <c r="N8" s="31"/>
      <c r="O8" s="29"/>
      <c r="P8" s="31" t="str">
        <f>IF(OR(AND(N8=0,O8=0),O8=0),"",O8-N8)</f>
        <v/>
      </c>
      <c r="Q8" s="71" t="str">
        <f>IF(ISERROR(P8/N8),"",P8/ABS(N8)*100)</f>
        <v/>
      </c>
      <c r="R8" s="41"/>
      <c r="S8" s="42"/>
      <c r="T8" s="42"/>
    </row>
    <row r="9" ht="15" customHeight="1" spans="1:20">
      <c r="A9" s="25"/>
      <c r="B9" s="26"/>
      <c r="C9" s="26"/>
      <c r="D9" s="26"/>
      <c r="E9" s="26"/>
      <c r="F9" s="27"/>
      <c r="G9" s="25"/>
      <c r="H9" s="25"/>
      <c r="I9" s="25"/>
      <c r="J9" s="25"/>
      <c r="K9" s="29"/>
      <c r="L9" s="29"/>
      <c r="M9" s="28"/>
      <c r="N9" s="31"/>
      <c r="O9" s="29"/>
      <c r="P9" s="29" t="str">
        <f t="shared" ref="P9:P30" si="0">IF(OR(AND(N9=0,O9=0),O9=0),"",O9-N9)</f>
        <v/>
      </c>
      <c r="Q9" s="29" t="str">
        <f t="shared" ref="Q9:Q30" si="1">IF(ISERROR(P9/N9),"",P9/ABS(N9)*100)</f>
        <v/>
      </c>
      <c r="R9" s="41"/>
      <c r="S9" s="41"/>
      <c r="T9" s="41"/>
    </row>
    <row r="10" ht="15" customHeight="1" spans="1:20">
      <c r="A10" s="25"/>
      <c r="B10" s="26"/>
      <c r="C10" s="26"/>
      <c r="D10" s="26"/>
      <c r="E10" s="26"/>
      <c r="F10" s="27"/>
      <c r="G10" s="25"/>
      <c r="H10" s="25"/>
      <c r="I10" s="25"/>
      <c r="J10" s="25"/>
      <c r="K10" s="29"/>
      <c r="L10" s="29"/>
      <c r="M10" s="28"/>
      <c r="N10" s="31"/>
      <c r="O10" s="29"/>
      <c r="P10" s="29" t="str">
        <f t="shared" si="0"/>
        <v/>
      </c>
      <c r="Q10" s="29" t="str">
        <f t="shared" si="1"/>
        <v/>
      </c>
      <c r="R10" s="41"/>
      <c r="S10" s="41"/>
      <c r="T10" s="41"/>
    </row>
    <row r="11" ht="15" customHeight="1" spans="1:20">
      <c r="A11" s="25"/>
      <c r="B11" s="26"/>
      <c r="C11" s="26"/>
      <c r="D11" s="26"/>
      <c r="E11" s="26"/>
      <c r="F11" s="27"/>
      <c r="G11" s="25"/>
      <c r="H11" s="25"/>
      <c r="I11" s="25"/>
      <c r="J11" s="25"/>
      <c r="K11" s="29"/>
      <c r="L11" s="29"/>
      <c r="M11" s="28"/>
      <c r="N11" s="31"/>
      <c r="O11" s="29"/>
      <c r="P11" s="29" t="str">
        <f t="shared" si="0"/>
        <v/>
      </c>
      <c r="Q11" s="29" t="str">
        <f t="shared" si="1"/>
        <v/>
      </c>
      <c r="R11" s="41"/>
      <c r="S11" s="41"/>
      <c r="T11" s="41"/>
    </row>
    <row r="12" ht="15" customHeight="1" spans="1:20">
      <c r="A12" s="25"/>
      <c r="B12" s="26"/>
      <c r="C12" s="26"/>
      <c r="D12" s="26"/>
      <c r="E12" s="26"/>
      <c r="F12" s="27"/>
      <c r="G12" s="25"/>
      <c r="H12" s="25"/>
      <c r="I12" s="25"/>
      <c r="J12" s="25"/>
      <c r="K12" s="29"/>
      <c r="L12" s="29"/>
      <c r="M12" s="28"/>
      <c r="N12" s="31"/>
      <c r="O12" s="29"/>
      <c r="P12" s="29" t="str">
        <f t="shared" si="0"/>
        <v/>
      </c>
      <c r="Q12" s="29" t="str">
        <f t="shared" si="1"/>
        <v/>
      </c>
      <c r="R12" s="41"/>
      <c r="S12" s="41"/>
      <c r="T12" s="41"/>
    </row>
    <row r="13" ht="15" customHeight="1" spans="1:20">
      <c r="A13" s="25"/>
      <c r="B13" s="26"/>
      <c r="C13" s="26"/>
      <c r="D13" s="26"/>
      <c r="E13" s="26"/>
      <c r="F13" s="27"/>
      <c r="G13" s="25"/>
      <c r="H13" s="25"/>
      <c r="I13" s="25"/>
      <c r="J13" s="25"/>
      <c r="K13" s="29"/>
      <c r="L13" s="29"/>
      <c r="M13" s="28"/>
      <c r="N13" s="31"/>
      <c r="O13" s="29"/>
      <c r="P13" s="29" t="str">
        <f t="shared" si="0"/>
        <v/>
      </c>
      <c r="Q13" s="29" t="str">
        <f t="shared" si="1"/>
        <v/>
      </c>
      <c r="R13" s="41"/>
      <c r="S13" s="41"/>
      <c r="T13" s="41"/>
    </row>
    <row r="14" ht="15" customHeight="1" spans="1:20">
      <c r="A14" s="25"/>
      <c r="B14" s="26"/>
      <c r="C14" s="26"/>
      <c r="D14" s="26"/>
      <c r="E14" s="26"/>
      <c r="F14" s="27"/>
      <c r="G14" s="25"/>
      <c r="H14" s="25"/>
      <c r="I14" s="25"/>
      <c r="J14" s="25"/>
      <c r="K14" s="29"/>
      <c r="L14" s="29"/>
      <c r="M14" s="28"/>
      <c r="N14" s="31"/>
      <c r="O14" s="29"/>
      <c r="P14" s="29" t="str">
        <f t="shared" si="0"/>
        <v/>
      </c>
      <c r="Q14" s="29" t="str">
        <f t="shared" si="1"/>
        <v/>
      </c>
      <c r="R14" s="41"/>
      <c r="S14" s="41"/>
      <c r="T14" s="41"/>
    </row>
    <row r="15" ht="15" customHeight="1" spans="1:20">
      <c r="A15" s="25"/>
      <c r="B15" s="26"/>
      <c r="C15" s="26"/>
      <c r="D15" s="26"/>
      <c r="E15" s="26"/>
      <c r="F15" s="27"/>
      <c r="G15" s="25"/>
      <c r="H15" s="25"/>
      <c r="I15" s="25"/>
      <c r="J15" s="25"/>
      <c r="K15" s="29"/>
      <c r="L15" s="29"/>
      <c r="M15" s="28"/>
      <c r="N15" s="31"/>
      <c r="O15" s="29"/>
      <c r="P15" s="29" t="str">
        <f t="shared" si="0"/>
        <v/>
      </c>
      <c r="Q15" s="29" t="str">
        <f t="shared" si="1"/>
        <v/>
      </c>
      <c r="R15" s="41"/>
      <c r="S15" s="41"/>
      <c r="T15" s="41"/>
    </row>
    <row r="16" ht="15" customHeight="1" spans="1:20">
      <c r="A16" s="25"/>
      <c r="B16" s="26"/>
      <c r="C16" s="26"/>
      <c r="D16" s="26"/>
      <c r="E16" s="26"/>
      <c r="F16" s="27"/>
      <c r="G16" s="25"/>
      <c r="H16" s="25"/>
      <c r="I16" s="25"/>
      <c r="J16" s="25"/>
      <c r="K16" s="29"/>
      <c r="L16" s="29"/>
      <c r="M16" s="28"/>
      <c r="N16" s="31"/>
      <c r="O16" s="29"/>
      <c r="P16" s="29" t="str">
        <f t="shared" si="0"/>
        <v/>
      </c>
      <c r="Q16" s="29" t="str">
        <f t="shared" si="1"/>
        <v/>
      </c>
      <c r="R16" s="41"/>
      <c r="S16" s="41"/>
      <c r="T16" s="41"/>
    </row>
    <row r="17" ht="15" customHeight="1" spans="1:20">
      <c r="A17" s="25"/>
      <c r="B17" s="26"/>
      <c r="C17" s="26"/>
      <c r="D17" s="26"/>
      <c r="E17" s="26"/>
      <c r="F17" s="27"/>
      <c r="G17" s="25"/>
      <c r="H17" s="25"/>
      <c r="I17" s="25"/>
      <c r="J17" s="25"/>
      <c r="K17" s="29"/>
      <c r="L17" s="29"/>
      <c r="M17" s="28"/>
      <c r="N17" s="31"/>
      <c r="O17" s="29"/>
      <c r="P17" s="29" t="str">
        <f t="shared" si="0"/>
        <v/>
      </c>
      <c r="Q17" s="29" t="str">
        <f t="shared" si="1"/>
        <v/>
      </c>
      <c r="R17" s="41"/>
      <c r="S17" s="41"/>
      <c r="T17" s="41"/>
    </row>
    <row r="18" ht="15" customHeight="1" spans="1:20">
      <c r="A18" s="25"/>
      <c r="B18" s="26"/>
      <c r="C18" s="26"/>
      <c r="D18" s="26"/>
      <c r="E18" s="26"/>
      <c r="F18" s="27"/>
      <c r="G18" s="25"/>
      <c r="H18" s="25"/>
      <c r="I18" s="25"/>
      <c r="J18" s="25"/>
      <c r="K18" s="29"/>
      <c r="L18" s="29"/>
      <c r="M18" s="28"/>
      <c r="N18" s="31"/>
      <c r="O18" s="29"/>
      <c r="P18" s="29" t="str">
        <f t="shared" si="0"/>
        <v/>
      </c>
      <c r="Q18" s="29" t="str">
        <f t="shared" si="1"/>
        <v/>
      </c>
      <c r="R18" s="41"/>
      <c r="S18" s="41"/>
      <c r="T18" s="41"/>
    </row>
    <row r="19" ht="15" customHeight="1" spans="1:20">
      <c r="A19" s="25"/>
      <c r="B19" s="26"/>
      <c r="C19" s="26"/>
      <c r="D19" s="26"/>
      <c r="E19" s="26"/>
      <c r="F19" s="27"/>
      <c r="G19" s="25"/>
      <c r="H19" s="25"/>
      <c r="I19" s="25"/>
      <c r="J19" s="25"/>
      <c r="K19" s="29"/>
      <c r="L19" s="29"/>
      <c r="M19" s="28"/>
      <c r="N19" s="31"/>
      <c r="O19" s="29"/>
      <c r="P19" s="29" t="str">
        <f t="shared" si="0"/>
        <v/>
      </c>
      <c r="Q19" s="29" t="str">
        <f t="shared" si="1"/>
        <v/>
      </c>
      <c r="R19" s="41"/>
      <c r="S19" s="41"/>
      <c r="T19" s="41"/>
    </row>
    <row r="20" ht="15" customHeight="1" spans="1:20">
      <c r="A20" s="25"/>
      <c r="B20" s="26"/>
      <c r="C20" s="26"/>
      <c r="D20" s="26"/>
      <c r="E20" s="26"/>
      <c r="F20" s="27"/>
      <c r="G20" s="25"/>
      <c r="H20" s="25"/>
      <c r="I20" s="25"/>
      <c r="J20" s="25"/>
      <c r="K20" s="29"/>
      <c r="L20" s="29"/>
      <c r="M20" s="28"/>
      <c r="N20" s="31"/>
      <c r="O20" s="29"/>
      <c r="P20" s="29" t="str">
        <f t="shared" si="0"/>
        <v/>
      </c>
      <c r="Q20" s="29" t="str">
        <f t="shared" si="1"/>
        <v/>
      </c>
      <c r="R20" s="41"/>
      <c r="S20" s="41"/>
      <c r="T20" s="41"/>
    </row>
    <row r="21" ht="15" customHeight="1" spans="1:20">
      <c r="A21" s="25"/>
      <c r="B21" s="26"/>
      <c r="C21" s="26"/>
      <c r="D21" s="26"/>
      <c r="E21" s="26"/>
      <c r="F21" s="27"/>
      <c r="G21" s="25"/>
      <c r="H21" s="25"/>
      <c r="I21" s="25"/>
      <c r="J21" s="25"/>
      <c r="K21" s="29"/>
      <c r="L21" s="29"/>
      <c r="M21" s="28"/>
      <c r="N21" s="31"/>
      <c r="O21" s="29"/>
      <c r="P21" s="29" t="str">
        <f t="shared" si="0"/>
        <v/>
      </c>
      <c r="Q21" s="29" t="str">
        <f t="shared" si="1"/>
        <v/>
      </c>
      <c r="R21" s="41"/>
      <c r="S21" s="41"/>
      <c r="T21" s="41"/>
    </row>
    <row r="22" ht="15" customHeight="1" spans="1:20">
      <c r="A22" s="25"/>
      <c r="B22" s="26"/>
      <c r="C22" s="26"/>
      <c r="D22" s="26"/>
      <c r="E22" s="26"/>
      <c r="F22" s="27"/>
      <c r="G22" s="25"/>
      <c r="H22" s="25"/>
      <c r="I22" s="25"/>
      <c r="J22" s="25"/>
      <c r="K22" s="29"/>
      <c r="L22" s="29"/>
      <c r="M22" s="28"/>
      <c r="N22" s="31"/>
      <c r="O22" s="29"/>
      <c r="P22" s="29" t="str">
        <f t="shared" si="0"/>
        <v/>
      </c>
      <c r="Q22" s="29" t="str">
        <f t="shared" si="1"/>
        <v/>
      </c>
      <c r="R22" s="41"/>
      <c r="S22" s="41"/>
      <c r="T22" s="41"/>
    </row>
    <row r="23" ht="15" customHeight="1" spans="1:20">
      <c r="A23" s="25"/>
      <c r="B23" s="26"/>
      <c r="C23" s="26"/>
      <c r="D23" s="26"/>
      <c r="E23" s="26"/>
      <c r="F23" s="27"/>
      <c r="G23" s="25"/>
      <c r="H23" s="25"/>
      <c r="I23" s="25"/>
      <c r="J23" s="25"/>
      <c r="K23" s="29"/>
      <c r="L23" s="29"/>
      <c r="M23" s="28"/>
      <c r="N23" s="31"/>
      <c r="O23" s="29"/>
      <c r="P23" s="29" t="str">
        <f t="shared" si="0"/>
        <v/>
      </c>
      <c r="Q23" s="29" t="str">
        <f t="shared" si="1"/>
        <v/>
      </c>
      <c r="R23" s="41"/>
      <c r="S23" s="41"/>
      <c r="T23" s="41"/>
    </row>
    <row r="24" ht="15" customHeight="1" spans="1:20">
      <c r="A24" s="25"/>
      <c r="B24" s="26"/>
      <c r="C24" s="26"/>
      <c r="D24" s="26"/>
      <c r="E24" s="26"/>
      <c r="F24" s="27"/>
      <c r="G24" s="25"/>
      <c r="H24" s="25"/>
      <c r="I24" s="25"/>
      <c r="J24" s="25"/>
      <c r="K24" s="29"/>
      <c r="L24" s="29"/>
      <c r="M24" s="28"/>
      <c r="N24" s="31"/>
      <c r="O24" s="29"/>
      <c r="P24" s="29" t="str">
        <f t="shared" si="0"/>
        <v/>
      </c>
      <c r="Q24" s="29" t="str">
        <f t="shared" si="1"/>
        <v/>
      </c>
      <c r="R24" s="41"/>
      <c r="S24" s="41"/>
      <c r="T24" s="41"/>
    </row>
    <row r="25" ht="15" customHeight="1" spans="1:20">
      <c r="A25" s="25"/>
      <c r="B25" s="26"/>
      <c r="C25" s="26"/>
      <c r="D25" s="26"/>
      <c r="E25" s="26"/>
      <c r="F25" s="27"/>
      <c r="G25" s="25"/>
      <c r="H25" s="25"/>
      <c r="I25" s="25"/>
      <c r="J25" s="25"/>
      <c r="K25" s="29"/>
      <c r="L25" s="29"/>
      <c r="M25" s="28"/>
      <c r="N25" s="31"/>
      <c r="O25" s="29"/>
      <c r="P25" s="29" t="str">
        <f t="shared" si="0"/>
        <v/>
      </c>
      <c r="Q25" s="29" t="str">
        <f t="shared" si="1"/>
        <v/>
      </c>
      <c r="R25" s="41"/>
      <c r="S25" s="41"/>
      <c r="T25" s="41"/>
    </row>
    <row r="26" ht="15" customHeight="1" spans="1:20">
      <c r="A26" s="25"/>
      <c r="B26" s="26"/>
      <c r="C26" s="26"/>
      <c r="D26" s="26"/>
      <c r="E26" s="26"/>
      <c r="F26" s="27"/>
      <c r="G26" s="25"/>
      <c r="H26" s="25"/>
      <c r="I26" s="25"/>
      <c r="J26" s="25"/>
      <c r="K26" s="29"/>
      <c r="L26" s="29"/>
      <c r="M26" s="28"/>
      <c r="N26" s="31"/>
      <c r="O26" s="29"/>
      <c r="P26" s="29" t="str">
        <f t="shared" si="0"/>
        <v/>
      </c>
      <c r="Q26" s="29" t="str">
        <f t="shared" si="1"/>
        <v/>
      </c>
      <c r="R26" s="41"/>
      <c r="S26" s="41"/>
      <c r="T26" s="41"/>
    </row>
    <row r="27" ht="15" customHeight="1" spans="1:20">
      <c r="A27" s="25"/>
      <c r="B27" s="26"/>
      <c r="C27" s="26"/>
      <c r="D27" s="26"/>
      <c r="E27" s="26"/>
      <c r="F27" s="27"/>
      <c r="G27" s="25"/>
      <c r="H27" s="25"/>
      <c r="I27" s="25"/>
      <c r="J27" s="25"/>
      <c r="K27" s="29"/>
      <c r="L27" s="29"/>
      <c r="M27" s="28"/>
      <c r="N27" s="31"/>
      <c r="O27" s="29"/>
      <c r="P27" s="29" t="str">
        <f t="shared" si="0"/>
        <v/>
      </c>
      <c r="Q27" s="29" t="str">
        <f t="shared" si="1"/>
        <v/>
      </c>
      <c r="R27" s="41"/>
      <c r="S27" s="41"/>
      <c r="T27" s="41"/>
    </row>
    <row r="28" ht="15" customHeight="1" spans="1:20">
      <c r="A28" s="25"/>
      <c r="B28" s="26"/>
      <c r="C28" s="26"/>
      <c r="D28" s="26"/>
      <c r="E28" s="26"/>
      <c r="F28" s="27"/>
      <c r="G28" s="25"/>
      <c r="H28" s="25"/>
      <c r="I28" s="25"/>
      <c r="J28" s="25"/>
      <c r="K28" s="29"/>
      <c r="L28" s="29"/>
      <c r="M28" s="28"/>
      <c r="N28" s="31"/>
      <c r="O28" s="29"/>
      <c r="P28" s="29" t="str">
        <f t="shared" si="0"/>
        <v/>
      </c>
      <c r="Q28" s="29" t="str">
        <f t="shared" si="1"/>
        <v/>
      </c>
      <c r="R28" s="41"/>
      <c r="S28" s="41"/>
      <c r="T28" s="41"/>
    </row>
    <row r="29" ht="15" customHeight="1" spans="1:20">
      <c r="A29" s="25"/>
      <c r="B29" s="26"/>
      <c r="C29" s="26"/>
      <c r="D29" s="26"/>
      <c r="E29" s="26"/>
      <c r="F29" s="27"/>
      <c r="G29" s="25"/>
      <c r="H29" s="25"/>
      <c r="I29" s="25"/>
      <c r="J29" s="25"/>
      <c r="K29" s="29"/>
      <c r="L29" s="29"/>
      <c r="M29" s="28"/>
      <c r="N29" s="31"/>
      <c r="O29" s="29"/>
      <c r="P29" s="29" t="str">
        <f t="shared" si="0"/>
        <v/>
      </c>
      <c r="Q29" s="29" t="str">
        <f t="shared" si="1"/>
        <v/>
      </c>
      <c r="R29" s="41"/>
      <c r="S29" s="41"/>
      <c r="T29" s="41"/>
    </row>
    <row r="30" s="14" customFormat="1" ht="15" customHeight="1" spans="1:20">
      <c r="A30" s="22" t="s">
        <v>627</v>
      </c>
      <c r="B30" s="22"/>
      <c r="C30" s="22"/>
      <c r="D30" s="42"/>
      <c r="E30" s="42"/>
      <c r="F30" s="89"/>
      <c r="G30" s="22"/>
      <c r="H30" s="22"/>
      <c r="I30" s="22"/>
      <c r="J30" s="22"/>
      <c r="K30" s="37"/>
      <c r="L30" s="37"/>
      <c r="M30" s="37">
        <f t="shared" ref="M30:O30" si="2">SUM(M8:M29)</f>
        <v>0</v>
      </c>
      <c r="N30" s="37">
        <f t="shared" si="2"/>
        <v>0</v>
      </c>
      <c r="O30" s="37">
        <f t="shared" si="2"/>
        <v>0</v>
      </c>
      <c r="P30" s="37" t="str">
        <f t="shared" si="0"/>
        <v/>
      </c>
      <c r="Q30" s="37" t="str">
        <f t="shared" si="1"/>
        <v/>
      </c>
      <c r="R30" s="42"/>
      <c r="S30" s="42"/>
      <c r="T30" s="42"/>
    </row>
  </sheetData>
  <mergeCells count="4">
    <mergeCell ref="A2:R2"/>
    <mergeCell ref="A3:R3"/>
    <mergeCell ref="A4:R4"/>
    <mergeCell ref="A30:C30"/>
  </mergeCells>
  <hyperlinks>
    <hyperlink ref="B1" location="投资性房地产汇总表!B14" display="返回"/>
    <hyperlink ref="A1" location="索引目录!D34"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45"/>
  <sheetViews>
    <sheetView topLeftCell="A6" workbookViewId="0">
      <selection activeCell="M25" sqref="M25"/>
    </sheetView>
  </sheetViews>
  <sheetFormatPr defaultColWidth="9" defaultRowHeight="18" customHeight="1"/>
  <cols>
    <col min="1" max="1" width="17.75" style="480" customWidth="1"/>
    <col min="2" max="2" width="10.5" style="484" customWidth="1"/>
    <col min="3" max="3" width="8" style="484" customWidth="1"/>
    <col min="4" max="4" width="13" style="484" customWidth="1"/>
    <col min="5" max="5" width="9.625" style="484" customWidth="1"/>
    <col min="6" max="6" width="18.625" style="484" customWidth="1"/>
    <col min="7" max="7" width="11.25" style="484" customWidth="1"/>
    <col min="8" max="8" width="17.25" style="484" customWidth="1"/>
    <col min="9" max="9" width="22.75" style="484" customWidth="1"/>
    <col min="10" max="10" width="13.75" style="484" customWidth="1"/>
    <col min="11" max="11" width="15.5" style="484" customWidth="1"/>
    <col min="12" max="16384" width="9" style="484"/>
  </cols>
  <sheetData>
    <row r="1" s="479" customFormat="1" ht="13.5" customHeight="1" spans="1:11">
      <c r="A1" s="485" t="s">
        <v>139</v>
      </c>
      <c r="B1" s="486"/>
      <c r="C1" s="486"/>
      <c r="D1" s="486"/>
      <c r="E1" s="486"/>
      <c r="F1" s="486"/>
      <c r="G1" s="486"/>
      <c r="H1" s="486"/>
      <c r="I1" s="486"/>
      <c r="J1" s="486"/>
      <c r="K1" s="486"/>
    </row>
    <row r="2" s="479" customFormat="1" customHeight="1" spans="1:11">
      <c r="A2" s="487" t="s">
        <v>38</v>
      </c>
      <c r="B2" s="486"/>
      <c r="C2" s="486"/>
      <c r="D2" s="486"/>
      <c r="E2" s="486"/>
      <c r="F2" s="486"/>
      <c r="G2" s="486"/>
      <c r="H2" s="486"/>
      <c r="I2" s="486"/>
      <c r="J2" s="486"/>
      <c r="K2" s="486"/>
    </row>
    <row r="3" customHeight="1" spans="1:11">
      <c r="A3" s="488" t="str">
        <f>CONCATENATE(封面!D9,封面!F9,封面!G9,封面!H9,封面!I9,封面!J9,封面!K9)</f>
        <v>评估基准日：2025年1月31日</v>
      </c>
      <c r="B3" s="488"/>
      <c r="C3" s="488"/>
      <c r="D3" s="488"/>
      <c r="E3" s="488"/>
      <c r="F3" s="488"/>
      <c r="G3" s="488"/>
      <c r="H3" s="488"/>
      <c r="I3" s="488"/>
      <c r="J3" s="488"/>
      <c r="K3" s="488"/>
    </row>
    <row r="4" ht="17.25" customHeight="1" spans="1:11">
      <c r="A4" s="489" t="s">
        <v>167</v>
      </c>
      <c r="B4" s="488"/>
      <c r="C4" s="488"/>
      <c r="D4" s="488"/>
      <c r="E4" s="488"/>
      <c r="F4" s="488"/>
      <c r="G4" s="488"/>
      <c r="H4" s="488"/>
      <c r="I4" s="488"/>
      <c r="K4" s="572" t="s">
        <v>168</v>
      </c>
    </row>
    <row r="5" s="480" customFormat="1" customHeight="1" spans="1:12">
      <c r="A5" s="490" t="s">
        <v>169</v>
      </c>
      <c r="B5" s="491" t="s">
        <v>170</v>
      </c>
      <c r="C5" s="492" t="str">
        <f>IF(封面!F7="","",封面!F7)</f>
        <v>北京巴布科克·威尔科克斯有限公司</v>
      </c>
      <c r="D5" s="493"/>
      <c r="E5" s="493"/>
      <c r="F5" s="493"/>
      <c r="G5" s="494"/>
      <c r="H5" s="491" t="s">
        <v>171</v>
      </c>
      <c r="I5" s="573"/>
      <c r="J5" s="574" t="s">
        <v>172</v>
      </c>
      <c r="K5" s="575"/>
      <c r="L5" s="484"/>
    </row>
    <row r="6" s="480" customFormat="1" customHeight="1" spans="1:12">
      <c r="A6" s="495"/>
      <c r="B6" s="496" t="s">
        <v>173</v>
      </c>
      <c r="C6" s="497"/>
      <c r="D6" s="498"/>
      <c r="E6" s="498"/>
      <c r="F6" s="498"/>
      <c r="G6" s="499"/>
      <c r="H6" s="500"/>
      <c r="I6" s="576"/>
      <c r="J6" s="577"/>
      <c r="K6" s="578"/>
      <c r="L6" s="484"/>
    </row>
    <row r="7" s="480" customFormat="1" customHeight="1" spans="1:11">
      <c r="A7" s="501" t="s">
        <v>174</v>
      </c>
      <c r="B7" s="502"/>
      <c r="C7" s="498"/>
      <c r="D7" s="498"/>
      <c r="E7" s="499"/>
      <c r="F7" s="503" t="s">
        <v>175</v>
      </c>
      <c r="G7" s="504"/>
      <c r="H7" s="503" t="s">
        <v>176</v>
      </c>
      <c r="I7" s="565"/>
      <c r="J7" s="503" t="s">
        <v>172</v>
      </c>
      <c r="K7" s="579"/>
    </row>
    <row r="8" s="480" customFormat="1" customHeight="1" spans="1:11">
      <c r="A8" s="505" t="s">
        <v>177</v>
      </c>
      <c r="B8" s="502"/>
      <c r="C8" s="498"/>
      <c r="D8" s="498"/>
      <c r="E8" s="499"/>
      <c r="F8" s="503" t="s">
        <v>175</v>
      </c>
      <c r="G8" s="504"/>
      <c r="H8" s="503" t="s">
        <v>178</v>
      </c>
      <c r="I8" s="565"/>
      <c r="J8" s="503" t="s">
        <v>172</v>
      </c>
      <c r="K8" s="579"/>
    </row>
    <row r="9" s="480" customFormat="1" customHeight="1" spans="1:11">
      <c r="A9" s="505" t="s">
        <v>179</v>
      </c>
      <c r="B9" s="506"/>
      <c r="C9" s="503" t="s">
        <v>180</v>
      </c>
      <c r="D9" s="506"/>
      <c r="E9" s="507" t="s">
        <v>181</v>
      </c>
      <c r="F9" s="497"/>
      <c r="G9" s="499"/>
      <c r="H9" s="503" t="s">
        <v>182</v>
      </c>
      <c r="I9" s="565"/>
      <c r="J9" s="503" t="s">
        <v>172</v>
      </c>
      <c r="K9" s="579"/>
    </row>
    <row r="10" s="480" customFormat="1" ht="27" customHeight="1" spans="1:11">
      <c r="A10" s="501" t="s">
        <v>183</v>
      </c>
      <c r="B10" s="508"/>
      <c r="C10" s="509"/>
      <c r="D10" s="509"/>
      <c r="E10" s="509"/>
      <c r="F10" s="509"/>
      <c r="G10" s="510"/>
      <c r="H10" s="496" t="s">
        <v>184</v>
      </c>
      <c r="I10" s="506"/>
      <c r="J10" s="496" t="s">
        <v>185</v>
      </c>
      <c r="K10" s="580"/>
    </row>
    <row r="11" customHeight="1" spans="1:11">
      <c r="A11" s="501" t="s">
        <v>186</v>
      </c>
      <c r="B11" s="511"/>
      <c r="C11" s="503" t="s">
        <v>187</v>
      </c>
      <c r="D11" s="504"/>
      <c r="E11" s="503" t="s">
        <v>188</v>
      </c>
      <c r="F11" s="504"/>
      <c r="G11" s="512" t="s">
        <v>189</v>
      </c>
      <c r="H11" s="511"/>
      <c r="I11" s="512" t="s">
        <v>190</v>
      </c>
      <c r="J11" s="581"/>
      <c r="K11" s="582"/>
    </row>
    <row r="12" customHeight="1" spans="1:11">
      <c r="A12" s="505" t="s">
        <v>191</v>
      </c>
      <c r="B12" s="511"/>
      <c r="C12" s="503" t="s">
        <v>192</v>
      </c>
      <c r="D12" s="504"/>
      <c r="E12" s="503" t="s">
        <v>193</v>
      </c>
      <c r="F12" s="504"/>
      <c r="G12" s="512" t="s">
        <v>194</v>
      </c>
      <c r="H12" s="511"/>
      <c r="I12" s="512" t="s">
        <v>195</v>
      </c>
      <c r="J12" s="504"/>
      <c r="K12" s="583"/>
    </row>
    <row r="13" customHeight="1" spans="1:11">
      <c r="A13" s="513" t="s">
        <v>196</v>
      </c>
      <c r="B13" s="514"/>
      <c r="C13" s="515" t="s">
        <v>197</v>
      </c>
      <c r="D13" s="514"/>
      <c r="E13" s="516" t="s">
        <v>198</v>
      </c>
      <c r="F13" s="517"/>
      <c r="G13" s="518" t="s">
        <v>199</v>
      </c>
      <c r="H13" s="519"/>
      <c r="I13" s="535"/>
      <c r="J13" s="535"/>
      <c r="K13" s="584"/>
    </row>
    <row r="14" s="481" customFormat="1" customHeight="1" spans="1:11">
      <c r="A14" s="520" t="s">
        <v>200</v>
      </c>
      <c r="B14" s="521"/>
      <c r="C14" s="521"/>
      <c r="D14" s="521"/>
      <c r="E14" s="521"/>
      <c r="F14" s="521"/>
      <c r="G14" s="522"/>
      <c r="H14" s="523" t="s">
        <v>201</v>
      </c>
      <c r="I14" s="540"/>
      <c r="J14" s="523" t="s">
        <v>202</v>
      </c>
      <c r="K14" s="585"/>
    </row>
    <row r="15" s="481" customFormat="1" customHeight="1" spans="1:11">
      <c r="A15" s="524"/>
      <c r="B15" s="525"/>
      <c r="C15" s="525"/>
      <c r="D15" s="525"/>
      <c r="E15" s="525"/>
      <c r="F15" s="525"/>
      <c r="G15" s="526"/>
      <c r="H15" s="503" t="s">
        <v>203</v>
      </c>
      <c r="I15" s="503" t="s">
        <v>204</v>
      </c>
      <c r="J15" s="496" t="s">
        <v>203</v>
      </c>
      <c r="K15" s="586" t="s">
        <v>204</v>
      </c>
    </row>
    <row r="16" s="482" customFormat="1" customHeight="1" spans="1:11">
      <c r="A16" s="527">
        <v>1</v>
      </c>
      <c r="B16" s="528"/>
      <c r="C16" s="529"/>
      <c r="D16" s="529"/>
      <c r="E16" s="529"/>
      <c r="F16" s="529"/>
      <c r="G16" s="530"/>
      <c r="H16" s="531"/>
      <c r="I16" s="587"/>
      <c r="J16" s="531"/>
      <c r="K16" s="588"/>
    </row>
    <row r="17" customHeight="1" spans="1:11">
      <c r="A17" s="527">
        <v>2</v>
      </c>
      <c r="B17" s="528"/>
      <c r="C17" s="529"/>
      <c r="D17" s="529"/>
      <c r="E17" s="529"/>
      <c r="F17" s="529"/>
      <c r="G17" s="530"/>
      <c r="H17" s="531"/>
      <c r="I17" s="587"/>
      <c r="J17" s="531"/>
      <c r="K17" s="588"/>
    </row>
    <row r="18" customHeight="1" spans="1:11">
      <c r="A18" s="527">
        <v>3</v>
      </c>
      <c r="B18" s="528"/>
      <c r="C18" s="529"/>
      <c r="D18" s="529"/>
      <c r="E18" s="529"/>
      <c r="F18" s="529"/>
      <c r="G18" s="530"/>
      <c r="H18" s="531"/>
      <c r="I18" s="587"/>
      <c r="J18" s="531"/>
      <c r="K18" s="588"/>
    </row>
    <row r="19" customHeight="1" spans="1:11">
      <c r="A19" s="527">
        <v>4</v>
      </c>
      <c r="B19" s="497"/>
      <c r="C19" s="498"/>
      <c r="D19" s="498"/>
      <c r="E19" s="498"/>
      <c r="F19" s="498"/>
      <c r="G19" s="499"/>
      <c r="H19" s="532"/>
      <c r="I19" s="504"/>
      <c r="J19" s="504"/>
      <c r="K19" s="583"/>
    </row>
    <row r="20" customHeight="1" spans="1:11">
      <c r="A20" s="527">
        <v>5</v>
      </c>
      <c r="B20" s="497"/>
      <c r="C20" s="498"/>
      <c r="D20" s="498"/>
      <c r="E20" s="498"/>
      <c r="F20" s="498"/>
      <c r="G20" s="499"/>
      <c r="H20" s="532"/>
      <c r="I20" s="504"/>
      <c r="J20" s="504"/>
      <c r="K20" s="583"/>
    </row>
    <row r="21" customHeight="1" spans="1:11">
      <c r="A21" s="533" t="s">
        <v>205</v>
      </c>
      <c r="B21" s="534"/>
      <c r="C21" s="535"/>
      <c r="D21" s="535"/>
      <c r="E21" s="535"/>
      <c r="F21" s="535"/>
      <c r="G21" s="536"/>
      <c r="H21" s="537"/>
      <c r="I21" s="514"/>
      <c r="J21" s="589"/>
      <c r="K21" s="590"/>
    </row>
    <row r="22" s="481" customFormat="1" customHeight="1" spans="1:11">
      <c r="A22" s="538" t="s">
        <v>206</v>
      </c>
      <c r="B22" s="539"/>
      <c r="C22" s="539"/>
      <c r="D22" s="539"/>
      <c r="E22" s="540"/>
      <c r="F22" s="523" t="s">
        <v>207</v>
      </c>
      <c r="G22" s="539"/>
      <c r="H22" s="540"/>
      <c r="I22" s="591" t="s">
        <v>208</v>
      </c>
      <c r="J22" s="491" t="s">
        <v>209</v>
      </c>
      <c r="K22" s="592" t="s">
        <v>210</v>
      </c>
    </row>
    <row r="23" customHeight="1" spans="1:11">
      <c r="A23" s="527">
        <v>1</v>
      </c>
      <c r="B23" s="541"/>
      <c r="C23" s="542"/>
      <c r="D23" s="542"/>
      <c r="E23" s="543"/>
      <c r="F23" s="497"/>
      <c r="G23" s="498"/>
      <c r="H23" s="499"/>
      <c r="I23" s="504"/>
      <c r="J23" s="593"/>
      <c r="K23" s="594"/>
    </row>
    <row r="24" customHeight="1" spans="1:11">
      <c r="A24" s="527">
        <v>2</v>
      </c>
      <c r="B24" s="541"/>
      <c r="C24" s="544"/>
      <c r="D24" s="544"/>
      <c r="E24" s="545"/>
      <c r="F24" s="497"/>
      <c r="G24" s="498"/>
      <c r="H24" s="499"/>
      <c r="I24" s="504"/>
      <c r="J24" s="593"/>
      <c r="K24" s="594"/>
    </row>
    <row r="25" customHeight="1" spans="1:11">
      <c r="A25" s="527">
        <v>3</v>
      </c>
      <c r="B25" s="541"/>
      <c r="C25" s="544"/>
      <c r="D25" s="544"/>
      <c r="E25" s="545"/>
      <c r="F25" s="497"/>
      <c r="G25" s="498"/>
      <c r="H25" s="499"/>
      <c r="I25" s="504"/>
      <c r="J25" s="593"/>
      <c r="K25" s="594"/>
    </row>
    <row r="26" customHeight="1" spans="1:11">
      <c r="A26" s="527">
        <v>4</v>
      </c>
      <c r="B26" s="541"/>
      <c r="C26" s="544"/>
      <c r="D26" s="544"/>
      <c r="E26" s="545"/>
      <c r="F26" s="497"/>
      <c r="G26" s="498"/>
      <c r="H26" s="499"/>
      <c r="I26" s="504"/>
      <c r="J26" s="593"/>
      <c r="K26" s="594"/>
    </row>
    <row r="27" customHeight="1" spans="1:11">
      <c r="A27" s="527">
        <v>5</v>
      </c>
      <c r="B27" s="541"/>
      <c r="C27" s="544"/>
      <c r="D27" s="544"/>
      <c r="E27" s="545"/>
      <c r="F27" s="497"/>
      <c r="G27" s="498"/>
      <c r="H27" s="499"/>
      <c r="I27" s="504"/>
      <c r="J27" s="593"/>
      <c r="K27" s="594"/>
    </row>
    <row r="28" customHeight="1" spans="1:11">
      <c r="A28" s="546">
        <v>6</v>
      </c>
      <c r="B28" s="541"/>
      <c r="C28" s="544"/>
      <c r="D28" s="544"/>
      <c r="E28" s="545"/>
      <c r="F28" s="497"/>
      <c r="G28" s="498"/>
      <c r="H28" s="499"/>
      <c r="I28" s="504"/>
      <c r="J28" s="593"/>
      <c r="K28" s="594"/>
    </row>
    <row r="29" customHeight="1" spans="1:11">
      <c r="A29" s="546">
        <v>7</v>
      </c>
      <c r="B29" s="547"/>
      <c r="C29" s="542"/>
      <c r="D29" s="542"/>
      <c r="E29" s="543"/>
      <c r="F29" s="497"/>
      <c r="G29" s="498"/>
      <c r="H29" s="499"/>
      <c r="I29" s="595"/>
      <c r="J29" s="593"/>
      <c r="K29" s="594"/>
    </row>
    <row r="30" customHeight="1" spans="1:11">
      <c r="A30" s="546">
        <v>8</v>
      </c>
      <c r="B30" s="541"/>
      <c r="C30" s="544"/>
      <c r="D30" s="544"/>
      <c r="E30" s="545"/>
      <c r="F30" s="497"/>
      <c r="G30" s="498"/>
      <c r="H30" s="499"/>
      <c r="I30" s="595"/>
      <c r="J30" s="593"/>
      <c r="K30" s="594"/>
    </row>
    <row r="31" customHeight="1" spans="1:11">
      <c r="A31" s="546">
        <v>9</v>
      </c>
      <c r="B31" s="541"/>
      <c r="C31" s="544"/>
      <c r="D31" s="544"/>
      <c r="E31" s="545"/>
      <c r="F31" s="497"/>
      <c r="G31" s="498"/>
      <c r="H31" s="499"/>
      <c r="I31" s="595"/>
      <c r="J31" s="593"/>
      <c r="K31" s="594"/>
    </row>
    <row r="32" customHeight="1" spans="1:11">
      <c r="A32" s="546">
        <v>10</v>
      </c>
      <c r="B32" s="547"/>
      <c r="C32" s="542"/>
      <c r="D32" s="542"/>
      <c r="E32" s="543"/>
      <c r="F32" s="497"/>
      <c r="G32" s="498"/>
      <c r="H32" s="499"/>
      <c r="I32" s="595"/>
      <c r="J32" s="593"/>
      <c r="K32" s="594"/>
    </row>
    <row r="33" customHeight="1" spans="1:11">
      <c r="A33" s="548" t="s">
        <v>211</v>
      </c>
      <c r="B33" s="549"/>
      <c r="C33" s="519"/>
      <c r="D33" s="535"/>
      <c r="E33" s="535"/>
      <c r="F33" s="535"/>
      <c r="G33" s="535"/>
      <c r="H33" s="535"/>
      <c r="I33" s="535"/>
      <c r="J33" s="535"/>
      <c r="K33" s="584"/>
    </row>
    <row r="34" customHeight="1" spans="1:11">
      <c r="A34" s="550" t="s">
        <v>212</v>
      </c>
      <c r="B34" s="551"/>
      <c r="C34" s="552"/>
      <c r="D34" s="553"/>
      <c r="E34" s="553"/>
      <c r="F34" s="553"/>
      <c r="G34" s="553"/>
      <c r="H34" s="553"/>
      <c r="I34" s="553"/>
      <c r="J34" s="553"/>
      <c r="K34" s="596"/>
    </row>
    <row r="35" ht="30.75" hidden="1" customHeight="1" spans="1:11">
      <c r="A35" s="554" t="s">
        <v>213</v>
      </c>
      <c r="B35" s="555"/>
      <c r="C35" s="480"/>
      <c r="D35" s="480"/>
      <c r="E35" s="480"/>
      <c r="F35" s="480"/>
      <c r="G35" s="480"/>
      <c r="H35" s="480"/>
      <c r="I35" s="480"/>
      <c r="J35" s="480"/>
      <c r="K35" s="597"/>
    </row>
    <row r="36" s="482" customFormat="1" hidden="1" customHeight="1" spans="1:11">
      <c r="A36" s="556" t="s">
        <v>214</v>
      </c>
      <c r="B36" s="557" t="s">
        <v>215</v>
      </c>
      <c r="C36" s="558"/>
      <c r="D36" s="558"/>
      <c r="E36" s="558"/>
      <c r="F36" s="559" t="s">
        <v>216</v>
      </c>
      <c r="G36" s="558"/>
      <c r="H36" s="558"/>
      <c r="I36" s="559" t="s">
        <v>217</v>
      </c>
      <c r="J36" s="558"/>
      <c r="K36" s="598"/>
    </row>
    <row r="37" s="482" customFormat="1" hidden="1" customHeight="1" spans="1:11">
      <c r="A37" s="560"/>
      <c r="B37" s="503" t="s">
        <v>218</v>
      </c>
      <c r="C37" s="506"/>
      <c r="D37" s="506"/>
      <c r="E37" s="506"/>
      <c r="F37" s="503" t="s">
        <v>219</v>
      </c>
      <c r="G37" s="561"/>
      <c r="H37" s="561"/>
      <c r="I37" s="503" t="s">
        <v>220</v>
      </c>
      <c r="J37" s="506" t="str">
        <f>CONCATENATE(封面!F13,封面!G13,封面!H13,封面!I13,封面!J13,封面!K13)</f>
        <v>2025年2月21日</v>
      </c>
      <c r="K37" s="579"/>
    </row>
    <row r="38" s="482" customFormat="1" hidden="1" customHeight="1" spans="1:11">
      <c r="A38" s="560"/>
      <c r="B38" s="503" t="s">
        <v>221</v>
      </c>
      <c r="C38" s="507"/>
      <c r="D38" s="507"/>
      <c r="E38" s="507"/>
      <c r="F38" s="503" t="s">
        <v>20</v>
      </c>
      <c r="G38" s="503" t="str">
        <f>封面!F16&amp;""</f>
        <v>张奇明</v>
      </c>
      <c r="H38" s="507"/>
      <c r="I38" s="503" t="s">
        <v>222</v>
      </c>
      <c r="J38" s="503"/>
      <c r="K38" s="599"/>
    </row>
    <row r="39" hidden="1" customHeight="1" spans="1:11">
      <c r="A39" s="562" t="s">
        <v>223</v>
      </c>
      <c r="B39" s="503" t="s">
        <v>224</v>
      </c>
      <c r="C39" s="507"/>
      <c r="D39" s="507"/>
      <c r="E39" s="507"/>
      <c r="F39" s="503" t="s">
        <v>225</v>
      </c>
      <c r="G39" s="563" t="str">
        <f>封面!G18&amp;""</f>
        <v>张奇明 李成贤</v>
      </c>
      <c r="H39" s="564"/>
      <c r="I39" s="564"/>
      <c r="J39" s="564"/>
      <c r="K39" s="600"/>
    </row>
    <row r="40" hidden="1" customHeight="1" spans="1:11">
      <c r="A40" s="527"/>
      <c r="B40" s="504"/>
      <c r="C40" s="565" t="s">
        <v>42</v>
      </c>
      <c r="D40" s="506"/>
      <c r="E40" s="565" t="s">
        <v>226</v>
      </c>
      <c r="F40" s="506"/>
      <c r="G40" s="565" t="s">
        <v>227</v>
      </c>
      <c r="H40" s="506"/>
      <c r="I40" s="565" t="s">
        <v>117</v>
      </c>
      <c r="J40" s="565" t="s">
        <v>128</v>
      </c>
      <c r="K40" s="583"/>
    </row>
    <row r="41" s="483" customFormat="1" hidden="1" customHeight="1" spans="1:11">
      <c r="A41" s="562" t="s">
        <v>228</v>
      </c>
      <c r="B41" s="566" t="str">
        <f>""&amp;封面!G11</f>
        <v>侯鹏浩</v>
      </c>
      <c r="C41" s="565"/>
      <c r="D41" s="506"/>
      <c r="E41" s="506"/>
      <c r="F41" s="506"/>
      <c r="G41" s="506"/>
      <c r="H41" s="506"/>
      <c r="I41" s="506"/>
      <c r="J41" s="506"/>
      <c r="K41" s="583"/>
    </row>
    <row r="42" s="483" customFormat="1" hidden="1" customHeight="1" spans="1:11">
      <c r="A42" s="567" t="s">
        <v>229</v>
      </c>
      <c r="B42" s="568"/>
      <c r="C42" s="569"/>
      <c r="D42" s="570"/>
      <c r="E42" s="569"/>
      <c r="F42" s="570"/>
      <c r="G42" s="570"/>
      <c r="H42" s="570"/>
      <c r="I42" s="570"/>
      <c r="J42" s="570"/>
      <c r="K42" s="601"/>
    </row>
    <row r="43" s="482" customFormat="1" customHeight="1" spans="2:11">
      <c r="B43" s="571"/>
      <c r="C43" s="571"/>
      <c r="D43" s="571"/>
      <c r="E43" s="571"/>
      <c r="F43" s="571"/>
      <c r="G43" s="571"/>
      <c r="H43" s="571"/>
      <c r="I43" s="571"/>
      <c r="J43" s="571"/>
      <c r="K43" s="571"/>
    </row>
    <row r="44" customHeight="1" spans="1:1">
      <c r="A44" s="484"/>
    </row>
    <row r="45" customHeight="1" spans="4:4">
      <c r="D45" s="480"/>
    </row>
  </sheetData>
  <sheetProtection formatCells="0" formatColumns="0" formatRows="0" insertHyperlinks="0" sort="0" autoFilter="0"/>
  <mergeCells count="71">
    <mergeCell ref="A2:K2"/>
    <mergeCell ref="A3:K3"/>
    <mergeCell ref="C5:G5"/>
    <mergeCell ref="C6:G6"/>
    <mergeCell ref="B7:E7"/>
    <mergeCell ref="B8:E8"/>
    <mergeCell ref="F9:G9"/>
    <mergeCell ref="B10:G10"/>
    <mergeCell ref="J11:K11"/>
    <mergeCell ref="H13:K13"/>
    <mergeCell ref="H14:I14"/>
    <mergeCell ref="J14:K14"/>
    <mergeCell ref="B16:G16"/>
    <mergeCell ref="B17:G17"/>
    <mergeCell ref="B18:G18"/>
    <mergeCell ref="B19:G19"/>
    <mergeCell ref="B20:G20"/>
    <mergeCell ref="B21:G21"/>
    <mergeCell ref="A22:E22"/>
    <mergeCell ref="F22:H22"/>
    <mergeCell ref="B23:E23"/>
    <mergeCell ref="F23:H23"/>
    <mergeCell ref="B24:E24"/>
    <mergeCell ref="F24:H24"/>
    <mergeCell ref="B25:E25"/>
    <mergeCell ref="F25:H25"/>
    <mergeCell ref="B26:E26"/>
    <mergeCell ref="F26:H26"/>
    <mergeCell ref="B27:E27"/>
    <mergeCell ref="F27:H27"/>
    <mergeCell ref="B28:E28"/>
    <mergeCell ref="F28:H28"/>
    <mergeCell ref="B29:E29"/>
    <mergeCell ref="F29:H29"/>
    <mergeCell ref="B30:E30"/>
    <mergeCell ref="F30:H30"/>
    <mergeCell ref="B31:E31"/>
    <mergeCell ref="F31:H31"/>
    <mergeCell ref="B32:E32"/>
    <mergeCell ref="F32:H32"/>
    <mergeCell ref="A33:B33"/>
    <mergeCell ref="C33:K33"/>
    <mergeCell ref="A34:B34"/>
    <mergeCell ref="C34:K34"/>
    <mergeCell ref="C36:E36"/>
    <mergeCell ref="G36:H36"/>
    <mergeCell ref="J36:K36"/>
    <mergeCell ref="C37:E37"/>
    <mergeCell ref="G37:H37"/>
    <mergeCell ref="J37:K37"/>
    <mergeCell ref="C38:E38"/>
    <mergeCell ref="G38:H38"/>
    <mergeCell ref="J38:K38"/>
    <mergeCell ref="B39:D39"/>
    <mergeCell ref="G39:K39"/>
    <mergeCell ref="C40:D40"/>
    <mergeCell ref="E40:F40"/>
    <mergeCell ref="G40:H40"/>
    <mergeCell ref="C41:D41"/>
    <mergeCell ref="E41:F41"/>
    <mergeCell ref="G41:H41"/>
    <mergeCell ref="C42:D42"/>
    <mergeCell ref="E42:F42"/>
    <mergeCell ref="G42:H42"/>
    <mergeCell ref="A5:A6"/>
    <mergeCell ref="A36:A38"/>
    <mergeCell ref="H5:H6"/>
    <mergeCell ref="I5:I6"/>
    <mergeCell ref="J5:J6"/>
    <mergeCell ref="K5:K6"/>
    <mergeCell ref="A14:G15"/>
  </mergeCells>
  <hyperlinks>
    <hyperlink ref="A1" location="索引目录!B4" display="返回索引页"/>
  </hyperlinks>
  <printOptions horizontalCentered="1"/>
  <pageMargins left="0.62992125984252" right="0.236220472440945" top="0.78740157480315" bottom="0.78740157480315" header="0.511811023622047" footer="0.511811023622047"/>
  <pageSetup paperSize="9" scale="82" fitToHeight="0" orientation="landscape"/>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53">
    <pageSetUpPr fitToPage="1"/>
  </sheetPr>
  <dimension ref="A1:AH31"/>
  <sheetViews>
    <sheetView view="pageBreakPreview" zoomScale="80" zoomScaleNormal="90" workbookViewId="0">
      <pane ySplit="7" topLeftCell="A8" activePane="bottomLeft" state="frozen"/>
      <selection/>
      <selection pane="bottomLeft" activeCell="AG4" sqref="AG4:AH7"/>
    </sheetView>
  </sheetViews>
  <sheetFormatPr defaultColWidth="9" defaultRowHeight="15.75" customHeight="1"/>
  <cols>
    <col min="1" max="1" width="5.125" style="15" customWidth="1"/>
    <col min="2" max="2" width="7.25" style="15" customWidth="1"/>
    <col min="3" max="3" width="10.5" style="15" customWidth="1"/>
    <col min="4" max="4" width="9" style="15" hidden="1" customWidth="1" outlineLevel="1"/>
    <col min="5" max="5" width="11.25" style="15" hidden="1" customWidth="1" outlineLevel="1"/>
    <col min="6" max="6" width="5.5" style="15" customWidth="1" collapsed="1"/>
    <col min="7" max="7" width="5.75" style="15" hidden="1" customWidth="1" outlineLevel="1"/>
    <col min="8" max="9" width="5.5" style="15" hidden="1" customWidth="1" outlineLevel="1"/>
    <col min="10" max="14" width="5" style="15" hidden="1" customWidth="1" outlineLevel="1"/>
    <col min="15" max="15" width="5.25" style="15" hidden="1" customWidth="1" outlineLevel="1"/>
    <col min="16" max="16" width="5" style="15" hidden="1" customWidth="1" outlineLevel="1"/>
    <col min="17" max="17" width="7.875" style="15" customWidth="1" collapsed="1"/>
    <col min="18" max="18" width="4.5" style="15" customWidth="1"/>
    <col min="19" max="19" width="11.125" style="15" customWidth="1"/>
    <col min="20" max="20" width="8.75" style="15" customWidth="1"/>
    <col min="21" max="21" width="9.75" style="15" hidden="1" customWidth="1" outlineLevel="1"/>
    <col min="22" max="22" width="10" style="15" hidden="1" customWidth="1" outlineLevel="1"/>
    <col min="23" max="23" width="10.625" style="15" customWidth="1" collapsed="1"/>
    <col min="24" max="24" width="10.5" style="15" customWidth="1"/>
    <col min="25" max="25" width="14.375" style="15" customWidth="1"/>
    <col min="26" max="26" width="8.25" style="15" customWidth="1"/>
    <col min="27" max="27" width="14.375" style="15" customWidth="1"/>
    <col min="28" max="28" width="7" style="15" customWidth="1"/>
    <col min="29" max="29" width="8.875" style="15" customWidth="1"/>
    <col min="30" max="30" width="7.5" style="15" customWidth="1"/>
    <col min="31" max="31" width="15.25" style="15" hidden="1" customWidth="1" outlineLevel="1"/>
    <col min="32" max="32" width="13.125" style="15" hidden="1" customWidth="1" outlineLevel="1"/>
    <col min="33" max="33" width="11.375" style="15" customWidth="1" collapsed="1"/>
    <col min="34" max="34" width="11.375" style="15" customWidth="1"/>
    <col min="35" max="16384" width="9" style="15"/>
  </cols>
  <sheetData>
    <row r="1" s="86" customFormat="1" ht="10.5" spans="1:31">
      <c r="A1" s="267" t="s">
        <v>324</v>
      </c>
      <c r="B1" s="91" t="s">
        <v>314</v>
      </c>
      <c r="C1" s="91"/>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row>
    <row r="2" s="12" customFormat="1" ht="30" customHeight="1" spans="1:31">
      <c r="A2" s="19" t="s">
        <v>641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276"/>
      <c r="AE2" s="276"/>
    </row>
    <row r="3" ht="15" customHeight="1" spans="1:30">
      <c r="A3" s="20" t="str">
        <f>CONCATENATE(封面!D9,封面!F9,封面!G9,封面!H9,封面!I9,封面!J9,封面!K9)</f>
        <v>评估基准日：2025年1月31日</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ht="15" customHeight="1" spans="1:34">
      <c r="A4" s="20"/>
      <c r="B4" s="20"/>
      <c r="C4" s="20"/>
      <c r="D4" s="20"/>
      <c r="E4" s="20"/>
      <c r="F4" s="20"/>
      <c r="G4" s="20"/>
      <c r="H4" s="20"/>
      <c r="I4" s="20"/>
      <c r="J4" s="20"/>
      <c r="K4" s="47"/>
      <c r="L4" s="20"/>
      <c r="M4" s="20"/>
      <c r="N4" s="20"/>
      <c r="O4" s="20"/>
      <c r="P4" s="20"/>
      <c r="Q4" s="20"/>
      <c r="R4" s="20"/>
      <c r="S4" s="20"/>
      <c r="T4" s="20"/>
      <c r="U4" s="20"/>
      <c r="V4" s="20"/>
      <c r="W4" s="20"/>
      <c r="X4" s="20"/>
      <c r="Y4" s="20"/>
      <c r="Z4" s="20"/>
      <c r="AA4" s="20"/>
      <c r="AB4" s="20"/>
      <c r="AC4" s="20"/>
      <c r="AD4" s="47" t="s">
        <v>642</v>
      </c>
      <c r="AG4" s="53" t="s">
        <v>342</v>
      </c>
      <c r="AH4" s="54"/>
    </row>
    <row r="5" ht="15" customHeight="1" spans="1:34">
      <c r="A5" s="21" t="str">
        <f>封面!D7&amp;封面!F7</f>
        <v>产权持有单位：北京巴布科克·威尔科克斯有限公司</v>
      </c>
      <c r="AD5" s="39" t="s">
        <v>327</v>
      </c>
      <c r="AG5" s="55"/>
      <c r="AH5" s="55"/>
    </row>
    <row r="6" s="13" customFormat="1" ht="15" customHeight="1" spans="1:34">
      <c r="A6" s="22" t="s">
        <v>328</v>
      </c>
      <c r="B6" s="22" t="s">
        <v>600</v>
      </c>
      <c r="C6" s="22" t="s">
        <v>643</v>
      </c>
      <c r="D6" s="269" t="s">
        <v>603</v>
      </c>
      <c r="E6" s="270" t="s">
        <v>604</v>
      </c>
      <c r="F6" s="108" t="s">
        <v>605</v>
      </c>
      <c r="G6" s="270" t="s">
        <v>606</v>
      </c>
      <c r="H6" s="270" t="s">
        <v>607</v>
      </c>
      <c r="I6" s="270" t="s">
        <v>608</v>
      </c>
      <c r="J6" s="270" t="s">
        <v>644</v>
      </c>
      <c r="K6" s="270" t="s">
        <v>610</v>
      </c>
      <c r="L6" s="269" t="s">
        <v>611</v>
      </c>
      <c r="M6" s="269" t="s">
        <v>612</v>
      </c>
      <c r="N6" s="269" t="s">
        <v>613</v>
      </c>
      <c r="O6" s="269" t="s">
        <v>614</v>
      </c>
      <c r="P6" s="269" t="s">
        <v>615</v>
      </c>
      <c r="Q6" s="56" t="s">
        <v>616</v>
      </c>
      <c r="R6" s="274" t="s">
        <v>483</v>
      </c>
      <c r="S6" s="56" t="s">
        <v>645</v>
      </c>
      <c r="T6" s="56" t="s">
        <v>618</v>
      </c>
      <c r="U6" s="22" t="s">
        <v>333</v>
      </c>
      <c r="V6" s="23"/>
      <c r="W6" s="117" t="s">
        <v>334</v>
      </c>
      <c r="X6" s="33"/>
      <c r="Y6" s="22" t="s">
        <v>335</v>
      </c>
      <c r="Z6" s="22"/>
      <c r="AA6" s="22"/>
      <c r="AB6" s="56" t="s">
        <v>337</v>
      </c>
      <c r="AC6" s="108" t="s">
        <v>646</v>
      </c>
      <c r="AD6" s="56" t="s">
        <v>338</v>
      </c>
      <c r="AE6" s="269" t="s">
        <v>647</v>
      </c>
      <c r="AF6" s="22" t="s">
        <v>621</v>
      </c>
      <c r="AG6" s="60" t="s">
        <v>345</v>
      </c>
      <c r="AH6" s="60" t="s">
        <v>648</v>
      </c>
    </row>
    <row r="7" s="13" customFormat="1" ht="15" customHeight="1" spans="1:34">
      <c r="A7" s="22"/>
      <c r="B7" s="22"/>
      <c r="C7" s="22"/>
      <c r="D7" s="113"/>
      <c r="E7" s="271"/>
      <c r="F7" s="110"/>
      <c r="G7" s="271"/>
      <c r="H7" s="271"/>
      <c r="I7" s="271"/>
      <c r="J7" s="271"/>
      <c r="K7" s="271"/>
      <c r="L7" s="113"/>
      <c r="M7" s="113"/>
      <c r="N7" s="113"/>
      <c r="O7" s="113"/>
      <c r="P7" s="113"/>
      <c r="Q7" s="22"/>
      <c r="R7" s="275"/>
      <c r="S7" s="22"/>
      <c r="T7" s="22"/>
      <c r="U7" s="22" t="s">
        <v>622</v>
      </c>
      <c r="V7" s="23" t="s">
        <v>623</v>
      </c>
      <c r="W7" s="33" t="s">
        <v>622</v>
      </c>
      <c r="X7" s="22" t="s">
        <v>623</v>
      </c>
      <c r="Y7" s="22" t="s">
        <v>622</v>
      </c>
      <c r="Z7" s="22" t="s">
        <v>533</v>
      </c>
      <c r="AA7" s="22" t="s">
        <v>623</v>
      </c>
      <c r="AB7" s="22"/>
      <c r="AC7" s="110"/>
      <c r="AD7" s="22"/>
      <c r="AE7" s="113"/>
      <c r="AF7" s="22"/>
      <c r="AG7" s="60"/>
      <c r="AH7" s="60"/>
    </row>
    <row r="8" ht="15" customHeight="1" spans="1:34">
      <c r="A8" s="25"/>
      <c r="B8" s="26"/>
      <c r="C8" s="26"/>
      <c r="D8" s="111"/>
      <c r="E8" s="111"/>
      <c r="F8" s="26"/>
      <c r="G8" s="272"/>
      <c r="H8" s="272"/>
      <c r="I8" s="272"/>
      <c r="J8" s="272"/>
      <c r="K8" s="272"/>
      <c r="L8" s="272"/>
      <c r="M8" s="272"/>
      <c r="N8" s="272"/>
      <c r="O8" s="111"/>
      <c r="P8" s="272"/>
      <c r="Q8" s="27"/>
      <c r="R8" s="98"/>
      <c r="S8" s="31"/>
      <c r="T8" s="29" t="str">
        <f>IF(S8=0,"",W8/S8)</f>
        <v/>
      </c>
      <c r="U8" s="29"/>
      <c r="V8" s="28"/>
      <c r="W8" s="31"/>
      <c r="X8" s="29"/>
      <c r="Y8" s="29"/>
      <c r="Z8" s="25"/>
      <c r="AA8" s="29">
        <f>ROUND(Y8*Z8/100,0)</f>
        <v>0</v>
      </c>
      <c r="AB8" s="29" t="str">
        <f>IF(OR(AND(X8=0,AA8=0,),AA8=0,),"",(AA8-X8)/X8*100)</f>
        <v/>
      </c>
      <c r="AC8" s="29"/>
      <c r="AD8" s="26"/>
      <c r="AE8" s="111"/>
      <c r="AF8" s="41"/>
      <c r="AG8" s="41"/>
      <c r="AH8" s="41"/>
    </row>
    <row r="9" ht="15" customHeight="1" spans="1:34">
      <c r="A9" s="25"/>
      <c r="B9" s="26"/>
      <c r="C9" s="26"/>
      <c r="D9" s="111"/>
      <c r="E9" s="111"/>
      <c r="F9" s="26"/>
      <c r="G9" s="272"/>
      <c r="H9" s="272"/>
      <c r="I9" s="272"/>
      <c r="J9" s="272"/>
      <c r="K9" s="272"/>
      <c r="L9" s="272"/>
      <c r="M9" s="272"/>
      <c r="N9" s="272"/>
      <c r="O9" s="111"/>
      <c r="P9" s="272"/>
      <c r="Q9" s="27"/>
      <c r="R9" s="98"/>
      <c r="S9" s="31"/>
      <c r="T9" s="29" t="str">
        <f t="shared" ref="T9:T29" si="0">IF(S9=0,"",W9/S9)</f>
        <v/>
      </c>
      <c r="U9" s="29"/>
      <c r="V9" s="28"/>
      <c r="W9" s="31"/>
      <c r="X9" s="29"/>
      <c r="Y9" s="29"/>
      <c r="Z9" s="25"/>
      <c r="AA9" s="29">
        <f t="shared" ref="AA9:AA28" si="1">ROUND(Y9*Z9/100,0)</f>
        <v>0</v>
      </c>
      <c r="AB9" s="29" t="str">
        <f t="shared" ref="AB9:AB31" si="2">IF(OR(AND(X9=0,AA9=0,),AA9=0,),"",(AA9-X9)/X9*100)</f>
        <v/>
      </c>
      <c r="AC9" s="29"/>
      <c r="AD9" s="26"/>
      <c r="AE9" s="111"/>
      <c r="AF9" s="41"/>
      <c r="AG9" s="41"/>
      <c r="AH9" s="41"/>
    </row>
    <row r="10" ht="15" customHeight="1" spans="1:34">
      <c r="A10" s="25"/>
      <c r="B10" s="26"/>
      <c r="C10" s="26"/>
      <c r="D10" s="111"/>
      <c r="E10" s="111"/>
      <c r="F10" s="26"/>
      <c r="G10" s="272"/>
      <c r="H10" s="272"/>
      <c r="I10" s="272"/>
      <c r="J10" s="272"/>
      <c r="K10" s="272"/>
      <c r="L10" s="272"/>
      <c r="M10" s="272"/>
      <c r="N10" s="272"/>
      <c r="O10" s="111"/>
      <c r="P10" s="272"/>
      <c r="Q10" s="27"/>
      <c r="R10" s="98"/>
      <c r="S10" s="31"/>
      <c r="T10" s="29" t="str">
        <f t="shared" si="0"/>
        <v/>
      </c>
      <c r="U10" s="29"/>
      <c r="V10" s="28"/>
      <c r="W10" s="31"/>
      <c r="X10" s="29"/>
      <c r="Y10" s="29"/>
      <c r="Z10" s="25"/>
      <c r="AA10" s="29">
        <f t="shared" si="1"/>
        <v>0</v>
      </c>
      <c r="AB10" s="29" t="str">
        <f t="shared" si="2"/>
        <v/>
      </c>
      <c r="AC10" s="29"/>
      <c r="AD10" s="26"/>
      <c r="AE10" s="111"/>
      <c r="AF10" s="41"/>
      <c r="AG10" s="41"/>
      <c r="AH10" s="41"/>
    </row>
    <row r="11" ht="15" customHeight="1" spans="1:34">
      <c r="A11" s="25"/>
      <c r="B11" s="26"/>
      <c r="C11" s="26"/>
      <c r="D11" s="111"/>
      <c r="E11" s="111"/>
      <c r="F11" s="26"/>
      <c r="G11" s="272"/>
      <c r="H11" s="272"/>
      <c r="I11" s="272"/>
      <c r="J11" s="272"/>
      <c r="K11" s="272"/>
      <c r="L11" s="272"/>
      <c r="M11" s="272"/>
      <c r="N11" s="272"/>
      <c r="O11" s="111"/>
      <c r="P11" s="272"/>
      <c r="Q11" s="27"/>
      <c r="R11" s="98"/>
      <c r="S11" s="31"/>
      <c r="T11" s="29" t="str">
        <f t="shared" si="0"/>
        <v/>
      </c>
      <c r="U11" s="29"/>
      <c r="V11" s="28"/>
      <c r="W11" s="31"/>
      <c r="X11" s="29"/>
      <c r="Y11" s="29"/>
      <c r="Z11" s="25"/>
      <c r="AA11" s="29">
        <f t="shared" si="1"/>
        <v>0</v>
      </c>
      <c r="AB11" s="29" t="str">
        <f t="shared" si="2"/>
        <v/>
      </c>
      <c r="AC11" s="29"/>
      <c r="AD11" s="26"/>
      <c r="AE11" s="111"/>
      <c r="AF11" s="41"/>
      <c r="AG11" s="41"/>
      <c r="AH11" s="41"/>
    </row>
    <row r="12" ht="15" customHeight="1" spans="1:34">
      <c r="A12" s="25"/>
      <c r="B12" s="26"/>
      <c r="C12" s="26"/>
      <c r="D12" s="111"/>
      <c r="E12" s="111"/>
      <c r="F12" s="26"/>
      <c r="G12" s="272"/>
      <c r="H12" s="272"/>
      <c r="I12" s="272"/>
      <c r="J12" s="272"/>
      <c r="K12" s="272"/>
      <c r="L12" s="272"/>
      <c r="M12" s="272"/>
      <c r="N12" s="272"/>
      <c r="O12" s="111"/>
      <c r="P12" s="272"/>
      <c r="Q12" s="27"/>
      <c r="R12" s="98"/>
      <c r="S12" s="31"/>
      <c r="T12" s="29" t="str">
        <f t="shared" si="0"/>
        <v/>
      </c>
      <c r="U12" s="29"/>
      <c r="V12" s="28"/>
      <c r="W12" s="31"/>
      <c r="X12" s="29"/>
      <c r="Y12" s="29"/>
      <c r="Z12" s="25"/>
      <c r="AA12" s="29">
        <f t="shared" si="1"/>
        <v>0</v>
      </c>
      <c r="AB12" s="29" t="str">
        <f t="shared" si="2"/>
        <v/>
      </c>
      <c r="AC12" s="29"/>
      <c r="AD12" s="26"/>
      <c r="AE12" s="111"/>
      <c r="AF12" s="41"/>
      <c r="AG12" s="41"/>
      <c r="AH12" s="41"/>
    </row>
    <row r="13" ht="15" customHeight="1" spans="1:34">
      <c r="A13" s="25"/>
      <c r="B13" s="26"/>
      <c r="C13" s="26"/>
      <c r="D13" s="111"/>
      <c r="E13" s="111"/>
      <c r="F13" s="26"/>
      <c r="G13" s="272"/>
      <c r="H13" s="272"/>
      <c r="I13" s="272"/>
      <c r="J13" s="272"/>
      <c r="K13" s="272"/>
      <c r="L13" s="272"/>
      <c r="M13" s="272"/>
      <c r="N13" s="272"/>
      <c r="O13" s="111"/>
      <c r="P13" s="272"/>
      <c r="Q13" s="27"/>
      <c r="R13" s="98"/>
      <c r="S13" s="31"/>
      <c r="T13" s="29" t="str">
        <f t="shared" si="0"/>
        <v/>
      </c>
      <c r="U13" s="29"/>
      <c r="V13" s="28"/>
      <c r="W13" s="31"/>
      <c r="X13" s="29"/>
      <c r="Y13" s="29"/>
      <c r="Z13" s="25"/>
      <c r="AA13" s="29">
        <f t="shared" si="1"/>
        <v>0</v>
      </c>
      <c r="AB13" s="29" t="str">
        <f t="shared" si="2"/>
        <v/>
      </c>
      <c r="AC13" s="29"/>
      <c r="AD13" s="26"/>
      <c r="AE13" s="111"/>
      <c r="AF13" s="41"/>
      <c r="AG13" s="41"/>
      <c r="AH13" s="41"/>
    </row>
    <row r="14" ht="15" customHeight="1" spans="1:34">
      <c r="A14" s="25"/>
      <c r="B14" s="26"/>
      <c r="C14" s="26"/>
      <c r="D14" s="111"/>
      <c r="E14" s="111"/>
      <c r="F14" s="26"/>
      <c r="G14" s="272"/>
      <c r="H14" s="272"/>
      <c r="I14" s="272"/>
      <c r="J14" s="272"/>
      <c r="K14" s="272"/>
      <c r="L14" s="272"/>
      <c r="M14" s="272"/>
      <c r="N14" s="272"/>
      <c r="O14" s="111"/>
      <c r="P14" s="272"/>
      <c r="Q14" s="27"/>
      <c r="R14" s="98"/>
      <c r="S14" s="31"/>
      <c r="T14" s="29" t="str">
        <f t="shared" si="0"/>
        <v/>
      </c>
      <c r="U14" s="29"/>
      <c r="V14" s="28"/>
      <c r="W14" s="31"/>
      <c r="X14" s="29"/>
      <c r="Y14" s="29"/>
      <c r="Z14" s="25"/>
      <c r="AA14" s="29">
        <f t="shared" si="1"/>
        <v>0</v>
      </c>
      <c r="AB14" s="29" t="str">
        <f t="shared" si="2"/>
        <v/>
      </c>
      <c r="AC14" s="29"/>
      <c r="AD14" s="26"/>
      <c r="AE14" s="111"/>
      <c r="AF14" s="41"/>
      <c r="AG14" s="41"/>
      <c r="AH14" s="41"/>
    </row>
    <row r="15" ht="15" customHeight="1" spans="1:34">
      <c r="A15" s="25"/>
      <c r="B15" s="26"/>
      <c r="C15" s="26"/>
      <c r="D15" s="111"/>
      <c r="E15" s="111"/>
      <c r="F15" s="26"/>
      <c r="G15" s="272"/>
      <c r="H15" s="272"/>
      <c r="I15" s="272"/>
      <c r="J15" s="272"/>
      <c r="K15" s="272"/>
      <c r="L15" s="272"/>
      <c r="M15" s="272"/>
      <c r="N15" s="272"/>
      <c r="O15" s="111"/>
      <c r="P15" s="272"/>
      <c r="Q15" s="27"/>
      <c r="R15" s="98"/>
      <c r="S15" s="31"/>
      <c r="T15" s="29" t="str">
        <f t="shared" si="0"/>
        <v/>
      </c>
      <c r="U15" s="29"/>
      <c r="V15" s="28"/>
      <c r="W15" s="31"/>
      <c r="X15" s="29"/>
      <c r="Y15" s="29"/>
      <c r="Z15" s="25"/>
      <c r="AA15" s="29">
        <f t="shared" si="1"/>
        <v>0</v>
      </c>
      <c r="AB15" s="29" t="str">
        <f t="shared" si="2"/>
        <v/>
      </c>
      <c r="AC15" s="29"/>
      <c r="AD15" s="26"/>
      <c r="AE15" s="111"/>
      <c r="AF15" s="41"/>
      <c r="AG15" s="41"/>
      <c r="AH15" s="41"/>
    </row>
    <row r="16" ht="15" customHeight="1" spans="1:34">
      <c r="A16" s="25"/>
      <c r="B16" s="26"/>
      <c r="C16" s="26"/>
      <c r="D16" s="111"/>
      <c r="E16" s="111"/>
      <c r="F16" s="26"/>
      <c r="G16" s="272"/>
      <c r="H16" s="272"/>
      <c r="I16" s="272"/>
      <c r="J16" s="272"/>
      <c r="K16" s="272"/>
      <c r="L16" s="272"/>
      <c r="M16" s="272"/>
      <c r="N16" s="272"/>
      <c r="O16" s="111"/>
      <c r="P16" s="272"/>
      <c r="Q16" s="27"/>
      <c r="R16" s="98"/>
      <c r="S16" s="31"/>
      <c r="T16" s="29" t="str">
        <f t="shared" si="0"/>
        <v/>
      </c>
      <c r="U16" s="29"/>
      <c r="V16" s="28"/>
      <c r="W16" s="31"/>
      <c r="X16" s="29"/>
      <c r="Y16" s="29"/>
      <c r="Z16" s="25"/>
      <c r="AA16" s="29">
        <f t="shared" si="1"/>
        <v>0</v>
      </c>
      <c r="AB16" s="29" t="str">
        <f t="shared" si="2"/>
        <v/>
      </c>
      <c r="AC16" s="29"/>
      <c r="AD16" s="26"/>
      <c r="AE16" s="111"/>
      <c r="AF16" s="41"/>
      <c r="AG16" s="41"/>
      <c r="AH16" s="41"/>
    </row>
    <row r="17" ht="15" customHeight="1" spans="1:34">
      <c r="A17" s="25"/>
      <c r="B17" s="26"/>
      <c r="C17" s="26"/>
      <c r="D17" s="111"/>
      <c r="E17" s="111"/>
      <c r="F17" s="26"/>
      <c r="G17" s="272"/>
      <c r="H17" s="272"/>
      <c r="I17" s="272"/>
      <c r="J17" s="272"/>
      <c r="K17" s="272"/>
      <c r="L17" s="272"/>
      <c r="M17" s="272"/>
      <c r="N17" s="272"/>
      <c r="O17" s="111"/>
      <c r="P17" s="272"/>
      <c r="Q17" s="27"/>
      <c r="R17" s="98"/>
      <c r="S17" s="31"/>
      <c r="T17" s="29" t="str">
        <f t="shared" si="0"/>
        <v/>
      </c>
      <c r="U17" s="29"/>
      <c r="V17" s="28"/>
      <c r="W17" s="31"/>
      <c r="X17" s="29"/>
      <c r="Y17" s="29"/>
      <c r="Z17" s="25"/>
      <c r="AA17" s="29">
        <f t="shared" si="1"/>
        <v>0</v>
      </c>
      <c r="AB17" s="29" t="str">
        <f t="shared" si="2"/>
        <v/>
      </c>
      <c r="AC17" s="29"/>
      <c r="AD17" s="26"/>
      <c r="AE17" s="111"/>
      <c r="AF17" s="41"/>
      <c r="AG17" s="41"/>
      <c r="AH17" s="41"/>
    </row>
    <row r="18" ht="15" customHeight="1" spans="1:34">
      <c r="A18" s="25"/>
      <c r="B18" s="26"/>
      <c r="C18" s="26"/>
      <c r="D18" s="111"/>
      <c r="E18" s="111"/>
      <c r="F18" s="26"/>
      <c r="G18" s="272"/>
      <c r="H18" s="272"/>
      <c r="I18" s="272"/>
      <c r="J18" s="272"/>
      <c r="K18" s="272"/>
      <c r="L18" s="272"/>
      <c r="M18" s="272"/>
      <c r="N18" s="272"/>
      <c r="O18" s="111"/>
      <c r="P18" s="272"/>
      <c r="Q18" s="27"/>
      <c r="R18" s="98"/>
      <c r="S18" s="31"/>
      <c r="T18" s="29" t="str">
        <f t="shared" si="0"/>
        <v/>
      </c>
      <c r="U18" s="29"/>
      <c r="V18" s="28"/>
      <c r="W18" s="31"/>
      <c r="X18" s="29"/>
      <c r="Y18" s="29"/>
      <c r="Z18" s="25"/>
      <c r="AA18" s="29">
        <f t="shared" si="1"/>
        <v>0</v>
      </c>
      <c r="AB18" s="29" t="str">
        <f t="shared" si="2"/>
        <v/>
      </c>
      <c r="AC18" s="29"/>
      <c r="AD18" s="26"/>
      <c r="AE18" s="111"/>
      <c r="AF18" s="41"/>
      <c r="AG18" s="41"/>
      <c r="AH18" s="41"/>
    </row>
    <row r="19" ht="15" customHeight="1" spans="1:34">
      <c r="A19" s="25"/>
      <c r="B19" s="26"/>
      <c r="C19" s="26"/>
      <c r="D19" s="111"/>
      <c r="E19" s="111"/>
      <c r="F19" s="26"/>
      <c r="G19" s="272"/>
      <c r="H19" s="272"/>
      <c r="I19" s="272"/>
      <c r="J19" s="272"/>
      <c r="K19" s="272"/>
      <c r="L19" s="272"/>
      <c r="M19" s="272"/>
      <c r="N19" s="272"/>
      <c r="O19" s="111"/>
      <c r="P19" s="272"/>
      <c r="Q19" s="27"/>
      <c r="R19" s="98"/>
      <c r="S19" s="31"/>
      <c r="T19" s="29" t="str">
        <f t="shared" si="0"/>
        <v/>
      </c>
      <c r="U19" s="29"/>
      <c r="V19" s="28"/>
      <c r="W19" s="31"/>
      <c r="X19" s="29"/>
      <c r="Y19" s="29"/>
      <c r="Z19" s="25"/>
      <c r="AA19" s="29">
        <f t="shared" si="1"/>
        <v>0</v>
      </c>
      <c r="AB19" s="29" t="str">
        <f t="shared" si="2"/>
        <v/>
      </c>
      <c r="AC19" s="29"/>
      <c r="AD19" s="26"/>
      <c r="AE19" s="111"/>
      <c r="AF19" s="41"/>
      <c r="AG19" s="41"/>
      <c r="AH19" s="41"/>
    </row>
    <row r="20" ht="15" customHeight="1" spans="1:34">
      <c r="A20" s="25"/>
      <c r="B20" s="26"/>
      <c r="C20" s="26"/>
      <c r="D20" s="111"/>
      <c r="E20" s="111"/>
      <c r="F20" s="26"/>
      <c r="G20" s="272"/>
      <c r="H20" s="272"/>
      <c r="I20" s="272"/>
      <c r="J20" s="272"/>
      <c r="K20" s="272"/>
      <c r="L20" s="272"/>
      <c r="M20" s="272"/>
      <c r="N20" s="272"/>
      <c r="O20" s="111"/>
      <c r="P20" s="272"/>
      <c r="Q20" s="27"/>
      <c r="R20" s="98"/>
      <c r="S20" s="31"/>
      <c r="T20" s="29"/>
      <c r="U20" s="29"/>
      <c r="V20" s="28"/>
      <c r="W20" s="31"/>
      <c r="X20" s="29"/>
      <c r="Y20" s="29"/>
      <c r="Z20" s="25"/>
      <c r="AA20" s="29">
        <f t="shared" si="1"/>
        <v>0</v>
      </c>
      <c r="AB20" s="29" t="str">
        <f t="shared" si="2"/>
        <v/>
      </c>
      <c r="AC20" s="29"/>
      <c r="AD20" s="26"/>
      <c r="AE20" s="111"/>
      <c r="AF20" s="41"/>
      <c r="AG20" s="41"/>
      <c r="AH20" s="41"/>
    </row>
    <row r="21" ht="15" customHeight="1" spans="1:34">
      <c r="A21" s="25"/>
      <c r="B21" s="26"/>
      <c r="C21" s="26"/>
      <c r="D21" s="111"/>
      <c r="E21" s="111"/>
      <c r="F21" s="26"/>
      <c r="G21" s="272"/>
      <c r="H21" s="272"/>
      <c r="I21" s="272"/>
      <c r="J21" s="272"/>
      <c r="K21" s="272"/>
      <c r="L21" s="272"/>
      <c r="M21" s="272"/>
      <c r="N21" s="272"/>
      <c r="O21" s="111"/>
      <c r="P21" s="272"/>
      <c r="Q21" s="27"/>
      <c r="R21" s="98"/>
      <c r="S21" s="31"/>
      <c r="T21" s="29"/>
      <c r="U21" s="29"/>
      <c r="V21" s="28"/>
      <c r="W21" s="31"/>
      <c r="X21" s="29"/>
      <c r="Y21" s="29"/>
      <c r="Z21" s="25"/>
      <c r="AA21" s="29">
        <f t="shared" si="1"/>
        <v>0</v>
      </c>
      <c r="AB21" s="29" t="str">
        <f t="shared" si="2"/>
        <v/>
      </c>
      <c r="AC21" s="29"/>
      <c r="AD21" s="26"/>
      <c r="AE21" s="111"/>
      <c r="AF21" s="41"/>
      <c r="AG21" s="41"/>
      <c r="AH21" s="41"/>
    </row>
    <row r="22" ht="15" customHeight="1" spans="1:34">
      <c r="A22" s="25"/>
      <c r="B22" s="26"/>
      <c r="C22" s="26"/>
      <c r="D22" s="111"/>
      <c r="E22" s="111"/>
      <c r="F22" s="26"/>
      <c r="G22" s="272"/>
      <c r="H22" s="272"/>
      <c r="I22" s="272"/>
      <c r="J22" s="272"/>
      <c r="K22" s="272"/>
      <c r="L22" s="272"/>
      <c r="M22" s="272"/>
      <c r="N22" s="272"/>
      <c r="O22" s="111"/>
      <c r="P22" s="272"/>
      <c r="Q22" s="27"/>
      <c r="R22" s="98"/>
      <c r="S22" s="31"/>
      <c r="T22" s="29" t="str">
        <f t="shared" si="0"/>
        <v/>
      </c>
      <c r="U22" s="29"/>
      <c r="V22" s="28"/>
      <c r="W22" s="31"/>
      <c r="X22" s="29"/>
      <c r="Y22" s="29"/>
      <c r="Z22" s="25"/>
      <c r="AA22" s="29">
        <f t="shared" si="1"/>
        <v>0</v>
      </c>
      <c r="AB22" s="29" t="str">
        <f t="shared" si="2"/>
        <v/>
      </c>
      <c r="AC22" s="29"/>
      <c r="AD22" s="26"/>
      <c r="AE22" s="111"/>
      <c r="AF22" s="41"/>
      <c r="AG22" s="41"/>
      <c r="AH22" s="41"/>
    </row>
    <row r="23" ht="15" customHeight="1" spans="1:34">
      <c r="A23" s="25"/>
      <c r="B23" s="26"/>
      <c r="C23" s="26"/>
      <c r="D23" s="111"/>
      <c r="E23" s="111"/>
      <c r="F23" s="26"/>
      <c r="G23" s="272"/>
      <c r="H23" s="272"/>
      <c r="I23" s="272"/>
      <c r="J23" s="272"/>
      <c r="K23" s="272"/>
      <c r="L23" s="272"/>
      <c r="M23" s="272"/>
      <c r="N23" s="272"/>
      <c r="O23" s="111"/>
      <c r="P23" s="272"/>
      <c r="Q23" s="27"/>
      <c r="R23" s="98"/>
      <c r="S23" s="31"/>
      <c r="T23" s="29" t="str">
        <f t="shared" si="0"/>
        <v/>
      </c>
      <c r="U23" s="29"/>
      <c r="V23" s="28"/>
      <c r="W23" s="31"/>
      <c r="X23" s="29"/>
      <c r="Y23" s="29"/>
      <c r="Z23" s="25"/>
      <c r="AA23" s="29">
        <f t="shared" si="1"/>
        <v>0</v>
      </c>
      <c r="AB23" s="29" t="str">
        <f t="shared" si="2"/>
        <v/>
      </c>
      <c r="AC23" s="29"/>
      <c r="AD23" s="26"/>
      <c r="AE23" s="111"/>
      <c r="AF23" s="41"/>
      <c r="AG23" s="41"/>
      <c r="AH23" s="41"/>
    </row>
    <row r="24" ht="15" customHeight="1" spans="1:34">
      <c r="A24" s="25"/>
      <c r="B24" s="26"/>
      <c r="C24" s="26"/>
      <c r="D24" s="111"/>
      <c r="E24" s="111"/>
      <c r="F24" s="26"/>
      <c r="G24" s="272"/>
      <c r="H24" s="272"/>
      <c r="I24" s="272"/>
      <c r="J24" s="272"/>
      <c r="K24" s="272"/>
      <c r="L24" s="272"/>
      <c r="M24" s="272"/>
      <c r="N24" s="272"/>
      <c r="O24" s="111"/>
      <c r="P24" s="272"/>
      <c r="Q24" s="27"/>
      <c r="R24" s="98"/>
      <c r="S24" s="31"/>
      <c r="T24" s="29" t="str">
        <f t="shared" si="0"/>
        <v/>
      </c>
      <c r="U24" s="29"/>
      <c r="V24" s="28"/>
      <c r="W24" s="31"/>
      <c r="X24" s="29"/>
      <c r="Y24" s="29"/>
      <c r="Z24" s="25"/>
      <c r="AA24" s="29">
        <f t="shared" si="1"/>
        <v>0</v>
      </c>
      <c r="AB24" s="29" t="str">
        <f t="shared" si="2"/>
        <v/>
      </c>
      <c r="AC24" s="29"/>
      <c r="AD24" s="26"/>
      <c r="AE24" s="111"/>
      <c r="AF24" s="41"/>
      <c r="AG24" s="41"/>
      <c r="AH24" s="41"/>
    </row>
    <row r="25" ht="15" customHeight="1" spans="1:34">
      <c r="A25" s="25"/>
      <c r="B25" s="26"/>
      <c r="C25" s="26"/>
      <c r="D25" s="111"/>
      <c r="E25" s="111"/>
      <c r="F25" s="26"/>
      <c r="G25" s="272"/>
      <c r="H25" s="272"/>
      <c r="I25" s="272"/>
      <c r="J25" s="272"/>
      <c r="K25" s="272"/>
      <c r="L25" s="272"/>
      <c r="M25" s="272"/>
      <c r="N25" s="272"/>
      <c r="O25" s="111"/>
      <c r="P25" s="272"/>
      <c r="Q25" s="27"/>
      <c r="R25" s="98"/>
      <c r="S25" s="31"/>
      <c r="T25" s="29" t="str">
        <f t="shared" si="0"/>
        <v/>
      </c>
      <c r="U25" s="29"/>
      <c r="V25" s="28"/>
      <c r="W25" s="31"/>
      <c r="X25" s="29"/>
      <c r="Y25" s="29"/>
      <c r="Z25" s="25"/>
      <c r="AA25" s="29">
        <f t="shared" si="1"/>
        <v>0</v>
      </c>
      <c r="AB25" s="29" t="str">
        <f t="shared" si="2"/>
        <v/>
      </c>
      <c r="AC25" s="29"/>
      <c r="AD25" s="26"/>
      <c r="AE25" s="111"/>
      <c r="AF25" s="41"/>
      <c r="AG25" s="41"/>
      <c r="AH25" s="41"/>
    </row>
    <row r="26" ht="15" customHeight="1" spans="1:34">
      <c r="A26" s="25"/>
      <c r="B26" s="26"/>
      <c r="C26" s="26"/>
      <c r="D26" s="111"/>
      <c r="E26" s="111"/>
      <c r="F26" s="26"/>
      <c r="G26" s="272"/>
      <c r="H26" s="272"/>
      <c r="I26" s="272"/>
      <c r="J26" s="272"/>
      <c r="K26" s="272"/>
      <c r="L26" s="272"/>
      <c r="M26" s="272"/>
      <c r="N26" s="272"/>
      <c r="O26" s="111"/>
      <c r="P26" s="272"/>
      <c r="Q26" s="27"/>
      <c r="R26" s="98"/>
      <c r="S26" s="31"/>
      <c r="T26" s="29"/>
      <c r="U26" s="29"/>
      <c r="V26" s="28"/>
      <c r="W26" s="31"/>
      <c r="X26" s="29"/>
      <c r="Y26" s="29"/>
      <c r="Z26" s="25"/>
      <c r="AA26" s="29">
        <f t="shared" si="1"/>
        <v>0</v>
      </c>
      <c r="AB26" s="29" t="str">
        <f t="shared" si="2"/>
        <v/>
      </c>
      <c r="AC26" s="29"/>
      <c r="AD26" s="26"/>
      <c r="AE26" s="111"/>
      <c r="AF26" s="41"/>
      <c r="AG26" s="41"/>
      <c r="AH26" s="41"/>
    </row>
    <row r="27" ht="15" customHeight="1" spans="1:34">
      <c r="A27" s="25"/>
      <c r="B27" s="26"/>
      <c r="C27" s="26"/>
      <c r="D27" s="111"/>
      <c r="E27" s="111"/>
      <c r="F27" s="26"/>
      <c r="G27" s="272"/>
      <c r="H27" s="272"/>
      <c r="I27" s="272"/>
      <c r="J27" s="272"/>
      <c r="K27" s="272"/>
      <c r="L27" s="272"/>
      <c r="M27" s="272"/>
      <c r="N27" s="272"/>
      <c r="O27" s="111"/>
      <c r="P27" s="272"/>
      <c r="Q27" s="27"/>
      <c r="R27" s="98"/>
      <c r="S27" s="31"/>
      <c r="T27" s="29" t="str">
        <f t="shared" si="0"/>
        <v/>
      </c>
      <c r="U27" s="29"/>
      <c r="V27" s="28"/>
      <c r="W27" s="31"/>
      <c r="X27" s="29"/>
      <c r="Y27" s="29"/>
      <c r="Z27" s="25"/>
      <c r="AA27" s="29">
        <f t="shared" si="1"/>
        <v>0</v>
      </c>
      <c r="AB27" s="29" t="str">
        <f t="shared" si="2"/>
        <v/>
      </c>
      <c r="AC27" s="29"/>
      <c r="AD27" s="26"/>
      <c r="AE27" s="111"/>
      <c r="AF27" s="41"/>
      <c r="AG27" s="41"/>
      <c r="AH27" s="41"/>
    </row>
    <row r="28" ht="15" customHeight="1" spans="1:34">
      <c r="A28" s="25"/>
      <c r="B28" s="26"/>
      <c r="C28" s="26"/>
      <c r="D28" s="111"/>
      <c r="E28" s="111"/>
      <c r="F28" s="26"/>
      <c r="G28" s="272"/>
      <c r="H28" s="272"/>
      <c r="I28" s="272"/>
      <c r="J28" s="272"/>
      <c r="K28" s="272"/>
      <c r="L28" s="272"/>
      <c r="M28" s="272"/>
      <c r="N28" s="272"/>
      <c r="O28" s="111"/>
      <c r="P28" s="272"/>
      <c r="Q28" s="27"/>
      <c r="R28" s="98"/>
      <c r="S28" s="31"/>
      <c r="T28" s="29" t="str">
        <f t="shared" si="0"/>
        <v/>
      </c>
      <c r="U28" s="29"/>
      <c r="V28" s="28"/>
      <c r="W28" s="31"/>
      <c r="X28" s="29"/>
      <c r="Y28" s="29"/>
      <c r="Z28" s="25"/>
      <c r="AA28" s="29">
        <f t="shared" si="1"/>
        <v>0</v>
      </c>
      <c r="AB28" s="29" t="str">
        <f t="shared" si="2"/>
        <v/>
      </c>
      <c r="AC28" s="29"/>
      <c r="AD28" s="26"/>
      <c r="AE28" s="111"/>
      <c r="AF28" s="41"/>
      <c r="AG28" s="41"/>
      <c r="AH28" s="41"/>
    </row>
    <row r="29" s="14" customFormat="1" ht="15" customHeight="1" spans="1:34">
      <c r="A29" s="100" t="s">
        <v>402</v>
      </c>
      <c r="B29" s="101"/>
      <c r="C29" s="101"/>
      <c r="D29" s="112"/>
      <c r="E29" s="112"/>
      <c r="F29" s="22"/>
      <c r="G29" s="113"/>
      <c r="H29" s="113"/>
      <c r="I29" s="113"/>
      <c r="J29" s="113"/>
      <c r="K29" s="113"/>
      <c r="L29" s="113"/>
      <c r="M29" s="113"/>
      <c r="N29" s="113"/>
      <c r="O29" s="112"/>
      <c r="P29" s="113"/>
      <c r="Q29" s="89"/>
      <c r="R29" s="89"/>
      <c r="S29" s="58"/>
      <c r="T29" s="37" t="str">
        <f t="shared" si="0"/>
        <v/>
      </c>
      <c r="U29" s="37">
        <f>SUM(U8:U28)</f>
        <v>0</v>
      </c>
      <c r="V29" s="35">
        <f>SUM(V8:V28)</f>
        <v>0</v>
      </c>
      <c r="W29" s="36">
        <f>SUM(W8:W28)</f>
        <v>0</v>
      </c>
      <c r="X29" s="37">
        <f>SUM(X8:X28)</f>
        <v>0</v>
      </c>
      <c r="Y29" s="37">
        <f>SUM(Y8:Y28)</f>
        <v>0</v>
      </c>
      <c r="Z29" s="22"/>
      <c r="AA29" s="37">
        <f>SUM(AA8:AA28)</f>
        <v>0</v>
      </c>
      <c r="AB29" s="37" t="str">
        <f t="shared" si="2"/>
        <v/>
      </c>
      <c r="AC29" s="37"/>
      <c r="AD29" s="100"/>
      <c r="AE29" s="112"/>
      <c r="AF29" s="42"/>
      <c r="AG29" s="42"/>
      <c r="AH29" s="42"/>
    </row>
    <row r="30" ht="15" customHeight="1" spans="1:34">
      <c r="A30" s="57" t="s">
        <v>649</v>
      </c>
      <c r="B30" s="26"/>
      <c r="C30" s="26"/>
      <c r="D30" s="111"/>
      <c r="E30" s="111"/>
      <c r="F30" s="25"/>
      <c r="G30" s="272"/>
      <c r="H30" s="272"/>
      <c r="I30" s="272"/>
      <c r="J30" s="272"/>
      <c r="K30" s="272"/>
      <c r="L30" s="272"/>
      <c r="M30" s="272"/>
      <c r="N30" s="272"/>
      <c r="O30" s="111"/>
      <c r="P30" s="272"/>
      <c r="Q30" s="98"/>
      <c r="R30" s="98"/>
      <c r="S30" s="78"/>
      <c r="T30" s="29"/>
      <c r="U30" s="29"/>
      <c r="V30" s="28"/>
      <c r="W30" s="31"/>
      <c r="X30" s="29"/>
      <c r="Y30" s="29"/>
      <c r="Z30" s="25"/>
      <c r="AA30" s="29"/>
      <c r="AB30" s="29" t="str">
        <f t="shared" si="2"/>
        <v/>
      </c>
      <c r="AC30" s="29"/>
      <c r="AD30" s="26"/>
      <c r="AE30" s="111"/>
      <c r="AF30" s="41"/>
      <c r="AG30" s="41"/>
      <c r="AH30" s="41"/>
    </row>
    <row r="31" s="14" customFormat="1" ht="15" customHeight="1" spans="1:34">
      <c r="A31" s="100" t="s">
        <v>405</v>
      </c>
      <c r="B31" s="100"/>
      <c r="C31" s="100"/>
      <c r="D31" s="273"/>
      <c r="E31" s="273"/>
      <c r="F31" s="22"/>
      <c r="G31" s="113"/>
      <c r="H31" s="113"/>
      <c r="I31" s="113"/>
      <c r="J31" s="113"/>
      <c r="K31" s="113"/>
      <c r="L31" s="113"/>
      <c r="M31" s="113"/>
      <c r="N31" s="113"/>
      <c r="O31" s="113"/>
      <c r="P31" s="113"/>
      <c r="Q31" s="89"/>
      <c r="R31" s="89"/>
      <c r="S31" s="42"/>
      <c r="T31" s="37"/>
      <c r="U31" s="37">
        <f>U29-U30</f>
        <v>0</v>
      </c>
      <c r="V31" s="35">
        <f>V29-V30</f>
        <v>0</v>
      </c>
      <c r="W31" s="36">
        <f>W29-W30</f>
        <v>0</v>
      </c>
      <c r="X31" s="37">
        <f>X29-X30</f>
        <v>0</v>
      </c>
      <c r="Y31" s="37">
        <f>Y29-Y30</f>
        <v>0</v>
      </c>
      <c r="Z31" s="22"/>
      <c r="AA31" s="37">
        <f>AA29-AA30</f>
        <v>0</v>
      </c>
      <c r="AB31" s="37" t="str">
        <f t="shared" si="2"/>
        <v/>
      </c>
      <c r="AC31" s="37"/>
      <c r="AD31" s="100"/>
      <c r="AE31" s="112"/>
      <c r="AF31" s="42"/>
      <c r="AG31" s="42"/>
      <c r="AH31" s="42"/>
    </row>
  </sheetData>
  <mergeCells count="36">
    <mergeCell ref="A2:AC2"/>
    <mergeCell ref="A3:AD3"/>
    <mergeCell ref="U6:V6"/>
    <mergeCell ref="W6:X6"/>
    <mergeCell ref="Y6:AA6"/>
    <mergeCell ref="A29:C29"/>
    <mergeCell ref="A30:C30"/>
    <mergeCell ref="A31:C31"/>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AB6:AB7"/>
    <mergeCell ref="AC6:AC7"/>
    <mergeCell ref="AD6:AD7"/>
    <mergeCell ref="AE6:AE7"/>
    <mergeCell ref="AF6:AF7"/>
    <mergeCell ref="AG6:AG7"/>
    <mergeCell ref="AH6:AH7"/>
    <mergeCell ref="AG4:AH5"/>
  </mergeCells>
  <hyperlinks>
    <hyperlink ref="A1" location="索引目录!E35" display="返回索引页"/>
    <hyperlink ref="B1" location="固定资产汇总!B11" display="返回"/>
  </hyperlinks>
  <printOptions horizontalCentered="1"/>
  <pageMargins left="0.15748031496063" right="0.15748031496063" top="0.984251968503937" bottom="0.78740157480315" header="0.984251968503937" footer="0.393700787401575"/>
  <pageSetup paperSize="9" scale="95"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54">
    <pageSetUpPr fitToPage="1"/>
  </sheetPr>
  <dimension ref="A1:W31"/>
  <sheetViews>
    <sheetView view="pageBreakPreview" zoomScale="80" zoomScaleNormal="90" workbookViewId="0">
      <pane ySplit="7" topLeftCell="A8" activePane="bottomLeft" state="frozen"/>
      <selection/>
      <selection pane="bottomLeft" activeCell="U4" sqref="U4:V7"/>
    </sheetView>
  </sheetViews>
  <sheetFormatPr defaultColWidth="9" defaultRowHeight="15.75" customHeight="1"/>
  <cols>
    <col min="1" max="1" width="5.125" style="15" customWidth="1"/>
    <col min="2" max="2" width="15.625" style="15" customWidth="1"/>
    <col min="3" max="3" width="5.625" style="15" customWidth="1"/>
    <col min="4" max="4" width="8" style="15" hidden="1" customWidth="1" outlineLevel="1"/>
    <col min="5" max="5" width="7.75" style="15" customWidth="1" collapsed="1"/>
    <col min="6" max="6" width="5.625" style="15" customWidth="1"/>
    <col min="7" max="8" width="5.125" style="15" customWidth="1"/>
    <col min="9" max="9" width="5.25" style="15" customWidth="1"/>
    <col min="10" max="10" width="9.375" style="15" customWidth="1"/>
    <col min="11" max="11" width="10" style="15" hidden="1" customWidth="1" outlineLevel="1"/>
    <col min="12" max="12" width="10.125" style="15" hidden="1" customWidth="1" outlineLevel="1"/>
    <col min="13" max="13" width="11" style="15" customWidth="1" collapsed="1"/>
    <col min="14" max="15" width="11" style="15" customWidth="1"/>
    <col min="16" max="16" width="7.25" style="15" customWidth="1"/>
    <col min="17" max="17" width="11" style="15" customWidth="1"/>
    <col min="18" max="18" width="5.75" style="15" customWidth="1"/>
    <col min="19" max="19" width="8.625" style="15" customWidth="1"/>
    <col min="20" max="20" width="7.25" style="15" customWidth="1"/>
    <col min="21" max="22" width="11.375" style="15" customWidth="1"/>
    <col min="23" max="16384" width="9" style="15"/>
  </cols>
  <sheetData>
    <row r="1" s="86" customFormat="1" ht="10.5" spans="1:23">
      <c r="A1" s="267" t="s">
        <v>324</v>
      </c>
      <c r="B1" s="91" t="s">
        <v>314</v>
      </c>
      <c r="C1" s="91"/>
      <c r="D1" s="88"/>
      <c r="E1" s="88"/>
      <c r="F1" s="88"/>
      <c r="G1" s="88"/>
      <c r="H1" s="88"/>
      <c r="I1" s="88"/>
      <c r="J1" s="88"/>
      <c r="K1" s="88"/>
      <c r="L1" s="88"/>
      <c r="M1" s="88"/>
      <c r="N1" s="88"/>
      <c r="O1" s="88"/>
      <c r="P1" s="88"/>
      <c r="Q1" s="88"/>
      <c r="R1" s="88"/>
      <c r="S1" s="88"/>
      <c r="T1" s="88"/>
      <c r="U1" s="88"/>
      <c r="V1" s="88"/>
      <c r="W1" s="88"/>
    </row>
    <row r="2" s="12" customFormat="1" ht="30" customHeight="1" spans="1:23">
      <c r="A2" s="19" t="s">
        <v>650</v>
      </c>
      <c r="B2" s="19"/>
      <c r="C2" s="19"/>
      <c r="D2" s="19"/>
      <c r="E2" s="19"/>
      <c r="F2" s="19"/>
      <c r="G2" s="19"/>
      <c r="H2" s="19"/>
      <c r="I2" s="19"/>
      <c r="J2" s="19"/>
      <c r="K2" s="19"/>
      <c r="L2" s="19"/>
      <c r="M2" s="19"/>
      <c r="N2" s="19"/>
      <c r="O2" s="19"/>
      <c r="P2" s="19"/>
      <c r="Q2" s="19"/>
      <c r="R2" s="19"/>
      <c r="S2" s="19"/>
      <c r="T2" s="19"/>
      <c r="U2" s="19"/>
      <c r="V2" s="19"/>
      <c r="W2" s="19"/>
    </row>
    <row r="3" ht="15" customHeight="1" spans="1:23">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c r="T3" s="38"/>
      <c r="U3" s="268"/>
      <c r="V3" s="268"/>
      <c r="W3" s="268"/>
    </row>
    <row r="4" ht="15" customHeight="1" spans="1:23">
      <c r="A4" s="20"/>
      <c r="B4" s="20"/>
      <c r="C4" s="20"/>
      <c r="D4" s="20"/>
      <c r="E4" s="20"/>
      <c r="F4" s="20"/>
      <c r="G4" s="20"/>
      <c r="H4" s="20"/>
      <c r="I4" s="20"/>
      <c r="J4" s="38"/>
      <c r="K4" s="39"/>
      <c r="L4" s="38"/>
      <c r="M4" s="38"/>
      <c r="N4" s="38"/>
      <c r="O4" s="38"/>
      <c r="P4" s="38"/>
      <c r="Q4" s="38"/>
      <c r="R4" s="38"/>
      <c r="S4" s="38"/>
      <c r="T4" s="39" t="s">
        <v>651</v>
      </c>
      <c r="U4" s="53" t="s">
        <v>342</v>
      </c>
      <c r="V4" s="54"/>
      <c r="W4" s="268"/>
    </row>
    <row r="5" ht="15" customHeight="1" spans="1:22">
      <c r="A5" s="21" t="str">
        <f>封面!D7&amp;封面!F7</f>
        <v>产权持有单位：北京巴布科克·威尔科克斯有限公司</v>
      </c>
      <c r="T5" s="39" t="s">
        <v>327</v>
      </c>
      <c r="U5" s="55"/>
      <c r="V5" s="55"/>
    </row>
    <row r="6" s="13" customFormat="1" ht="15" customHeight="1" spans="1:22">
      <c r="A6" s="22" t="s">
        <v>328</v>
      </c>
      <c r="B6" s="22" t="s">
        <v>652</v>
      </c>
      <c r="C6" s="22" t="s">
        <v>605</v>
      </c>
      <c r="D6" s="109" t="s">
        <v>614</v>
      </c>
      <c r="E6" s="56" t="s">
        <v>616</v>
      </c>
      <c r="F6" s="56" t="s">
        <v>653</v>
      </c>
      <c r="G6" s="56" t="s">
        <v>654</v>
      </c>
      <c r="H6" s="56" t="s">
        <v>655</v>
      </c>
      <c r="I6" s="108" t="s">
        <v>483</v>
      </c>
      <c r="J6" s="56" t="s">
        <v>656</v>
      </c>
      <c r="K6" s="22" t="s">
        <v>333</v>
      </c>
      <c r="L6" s="23"/>
      <c r="M6" s="117" t="s">
        <v>334</v>
      </c>
      <c r="N6" s="33"/>
      <c r="O6" s="22" t="s">
        <v>335</v>
      </c>
      <c r="P6" s="22"/>
      <c r="Q6" s="22"/>
      <c r="R6" s="56" t="s">
        <v>337</v>
      </c>
      <c r="S6" s="56" t="s">
        <v>646</v>
      </c>
      <c r="T6" s="56" t="s">
        <v>338</v>
      </c>
      <c r="U6" s="60" t="s">
        <v>345</v>
      </c>
      <c r="V6" s="60" t="s">
        <v>648</v>
      </c>
    </row>
    <row r="7" s="13" customFormat="1" ht="15" customHeight="1" spans="1:22">
      <c r="A7" s="22"/>
      <c r="B7" s="22"/>
      <c r="C7" s="22"/>
      <c r="D7" s="109"/>
      <c r="E7" s="22"/>
      <c r="F7" s="22"/>
      <c r="G7" s="22"/>
      <c r="H7" s="22"/>
      <c r="I7" s="110"/>
      <c r="J7" s="22"/>
      <c r="K7" s="22" t="s">
        <v>622</v>
      </c>
      <c r="L7" s="23" t="s">
        <v>623</v>
      </c>
      <c r="M7" s="33" t="s">
        <v>622</v>
      </c>
      <c r="N7" s="22" t="s">
        <v>623</v>
      </c>
      <c r="O7" s="22" t="s">
        <v>622</v>
      </c>
      <c r="P7" s="22" t="s">
        <v>533</v>
      </c>
      <c r="Q7" s="22" t="s">
        <v>623</v>
      </c>
      <c r="R7" s="22"/>
      <c r="S7" s="22"/>
      <c r="T7" s="22"/>
      <c r="U7" s="60"/>
      <c r="V7" s="60"/>
    </row>
    <row r="8" ht="15" customHeight="1" spans="1:22">
      <c r="A8" s="25"/>
      <c r="B8" s="26"/>
      <c r="C8" s="26"/>
      <c r="D8" s="111"/>
      <c r="E8" s="27"/>
      <c r="F8" s="98"/>
      <c r="G8" s="25"/>
      <c r="H8" s="25"/>
      <c r="I8" s="98"/>
      <c r="J8" s="31"/>
      <c r="K8" s="29"/>
      <c r="L8" s="28"/>
      <c r="M8" s="31"/>
      <c r="N8" s="29"/>
      <c r="O8" s="29"/>
      <c r="P8" s="25"/>
      <c r="Q8" s="29">
        <f>ROUND(O8*P8/100,0)</f>
        <v>0</v>
      </c>
      <c r="R8" s="29" t="str">
        <f>IF(OR(AND(N8=0,Q8=0,),Q8=0,),"",(Q8-N8)/N8*100)</f>
        <v/>
      </c>
      <c r="S8" s="29"/>
      <c r="T8" s="26"/>
      <c r="U8" s="41"/>
      <c r="V8" s="41"/>
    </row>
    <row r="9" ht="15" customHeight="1" spans="1:22">
      <c r="A9" s="25"/>
      <c r="B9" s="26"/>
      <c r="C9" s="26"/>
      <c r="D9" s="111"/>
      <c r="E9" s="27"/>
      <c r="F9" s="98"/>
      <c r="G9" s="25"/>
      <c r="H9" s="25"/>
      <c r="I9" s="25"/>
      <c r="J9" s="31"/>
      <c r="K9" s="29"/>
      <c r="L9" s="28"/>
      <c r="M9" s="31"/>
      <c r="N9" s="29"/>
      <c r="O9" s="29"/>
      <c r="P9" s="25"/>
      <c r="Q9" s="29">
        <f t="shared" ref="Q9:Q28" si="0">ROUND(O9*P9/100,0)</f>
        <v>0</v>
      </c>
      <c r="R9" s="29" t="str">
        <f t="shared" ref="R9:R31" si="1">IF(OR(AND(N9=0,Q9=0,),Q9=0,),"",(Q9-N9)/N9*100)</f>
        <v/>
      </c>
      <c r="S9" s="29"/>
      <c r="T9" s="26"/>
      <c r="U9" s="41"/>
      <c r="V9" s="41"/>
    </row>
    <row r="10" ht="15" customHeight="1" spans="1:22">
      <c r="A10" s="25"/>
      <c r="B10" s="26"/>
      <c r="C10" s="26"/>
      <c r="D10" s="111"/>
      <c r="E10" s="27"/>
      <c r="F10" s="98"/>
      <c r="G10" s="25"/>
      <c r="H10" s="25"/>
      <c r="I10" s="25"/>
      <c r="J10" s="31"/>
      <c r="K10" s="29"/>
      <c r="L10" s="28"/>
      <c r="M10" s="31"/>
      <c r="N10" s="29"/>
      <c r="O10" s="29"/>
      <c r="P10" s="25"/>
      <c r="Q10" s="29">
        <f t="shared" si="0"/>
        <v>0</v>
      </c>
      <c r="R10" s="29" t="str">
        <f t="shared" si="1"/>
        <v/>
      </c>
      <c r="S10" s="29"/>
      <c r="T10" s="26"/>
      <c r="U10" s="41"/>
      <c r="V10" s="41"/>
    </row>
    <row r="11" ht="15" customHeight="1" spans="1:22">
      <c r="A11" s="25"/>
      <c r="B11" s="26"/>
      <c r="C11" s="26"/>
      <c r="D11" s="111"/>
      <c r="E11" s="27"/>
      <c r="F11" s="98"/>
      <c r="G11" s="25"/>
      <c r="H11" s="25"/>
      <c r="I11" s="25"/>
      <c r="J11" s="31"/>
      <c r="K11" s="29"/>
      <c r="L11" s="28"/>
      <c r="M11" s="31"/>
      <c r="N11" s="29"/>
      <c r="O11" s="29"/>
      <c r="P11" s="25"/>
      <c r="Q11" s="29">
        <f t="shared" si="0"/>
        <v>0</v>
      </c>
      <c r="R11" s="29" t="str">
        <f t="shared" si="1"/>
        <v/>
      </c>
      <c r="S11" s="29"/>
      <c r="T11" s="26"/>
      <c r="U11" s="41"/>
      <c r="V11" s="41"/>
    </row>
    <row r="12" ht="15" customHeight="1" spans="1:22">
      <c r="A12" s="25"/>
      <c r="B12" s="26"/>
      <c r="C12" s="26"/>
      <c r="D12" s="111"/>
      <c r="E12" s="27"/>
      <c r="F12" s="98"/>
      <c r="G12" s="25"/>
      <c r="H12" s="25"/>
      <c r="I12" s="25"/>
      <c r="J12" s="31"/>
      <c r="K12" s="29"/>
      <c r="L12" s="28"/>
      <c r="M12" s="31"/>
      <c r="N12" s="29"/>
      <c r="O12" s="29"/>
      <c r="P12" s="25"/>
      <c r="Q12" s="29">
        <f t="shared" si="0"/>
        <v>0</v>
      </c>
      <c r="R12" s="29" t="str">
        <f t="shared" si="1"/>
        <v/>
      </c>
      <c r="S12" s="29"/>
      <c r="T12" s="26"/>
      <c r="U12" s="41"/>
      <c r="V12" s="41"/>
    </row>
    <row r="13" ht="15" customHeight="1" spans="1:22">
      <c r="A13" s="25"/>
      <c r="B13" s="26"/>
      <c r="C13" s="26"/>
      <c r="D13" s="111"/>
      <c r="E13" s="27"/>
      <c r="F13" s="98"/>
      <c r="G13" s="25"/>
      <c r="H13" s="25"/>
      <c r="I13" s="25"/>
      <c r="J13" s="31"/>
      <c r="K13" s="29"/>
      <c r="L13" s="28"/>
      <c r="M13" s="31"/>
      <c r="N13" s="29"/>
      <c r="O13" s="29"/>
      <c r="P13" s="25"/>
      <c r="Q13" s="29">
        <f t="shared" si="0"/>
        <v>0</v>
      </c>
      <c r="R13" s="29" t="str">
        <f t="shared" si="1"/>
        <v/>
      </c>
      <c r="S13" s="29"/>
      <c r="T13" s="26"/>
      <c r="U13" s="41"/>
      <c r="V13" s="41"/>
    </row>
    <row r="14" ht="15" customHeight="1" spans="1:22">
      <c r="A14" s="25"/>
      <c r="B14" s="26"/>
      <c r="C14" s="26"/>
      <c r="D14" s="111"/>
      <c r="E14" s="27"/>
      <c r="F14" s="98"/>
      <c r="G14" s="25"/>
      <c r="H14" s="25"/>
      <c r="I14" s="25"/>
      <c r="J14" s="31"/>
      <c r="K14" s="29"/>
      <c r="L14" s="28"/>
      <c r="M14" s="31"/>
      <c r="N14" s="29"/>
      <c r="O14" s="29"/>
      <c r="P14" s="25"/>
      <c r="Q14" s="29">
        <f t="shared" si="0"/>
        <v>0</v>
      </c>
      <c r="R14" s="29" t="str">
        <f t="shared" si="1"/>
        <v/>
      </c>
      <c r="S14" s="29"/>
      <c r="T14" s="26"/>
      <c r="U14" s="41"/>
      <c r="V14" s="41"/>
    </row>
    <row r="15" ht="15" customHeight="1" spans="1:22">
      <c r="A15" s="25"/>
      <c r="B15" s="26"/>
      <c r="C15" s="26"/>
      <c r="D15" s="111"/>
      <c r="E15" s="27"/>
      <c r="F15" s="98"/>
      <c r="G15" s="25"/>
      <c r="H15" s="25"/>
      <c r="I15" s="25"/>
      <c r="J15" s="31"/>
      <c r="K15" s="29"/>
      <c r="L15" s="28"/>
      <c r="M15" s="31"/>
      <c r="N15" s="29"/>
      <c r="O15" s="29"/>
      <c r="P15" s="25"/>
      <c r="Q15" s="29">
        <f t="shared" si="0"/>
        <v>0</v>
      </c>
      <c r="R15" s="29" t="str">
        <f t="shared" si="1"/>
        <v/>
      </c>
      <c r="S15" s="29"/>
      <c r="T15" s="26"/>
      <c r="U15" s="41"/>
      <c r="V15" s="41"/>
    </row>
    <row r="16" ht="15" customHeight="1" spans="1:22">
      <c r="A16" s="25"/>
      <c r="B16" s="26"/>
      <c r="C16" s="26"/>
      <c r="D16" s="111"/>
      <c r="E16" s="27"/>
      <c r="F16" s="98"/>
      <c r="G16" s="25"/>
      <c r="H16" s="25"/>
      <c r="I16" s="25"/>
      <c r="J16" s="31"/>
      <c r="K16" s="29"/>
      <c r="L16" s="28"/>
      <c r="M16" s="31"/>
      <c r="N16" s="29"/>
      <c r="O16" s="29"/>
      <c r="P16" s="25"/>
      <c r="Q16" s="29">
        <f t="shared" si="0"/>
        <v>0</v>
      </c>
      <c r="R16" s="29" t="str">
        <f t="shared" si="1"/>
        <v/>
      </c>
      <c r="S16" s="29"/>
      <c r="T16" s="26"/>
      <c r="U16" s="41"/>
      <c r="V16" s="41"/>
    </row>
    <row r="17" ht="15" customHeight="1" spans="1:22">
      <c r="A17" s="25"/>
      <c r="B17" s="26"/>
      <c r="C17" s="26"/>
      <c r="D17" s="111"/>
      <c r="E17" s="27"/>
      <c r="F17" s="98"/>
      <c r="G17" s="25"/>
      <c r="H17" s="25"/>
      <c r="I17" s="25"/>
      <c r="J17" s="31"/>
      <c r="K17" s="29"/>
      <c r="L17" s="28"/>
      <c r="M17" s="31"/>
      <c r="N17" s="29"/>
      <c r="O17" s="29"/>
      <c r="P17" s="25"/>
      <c r="Q17" s="29">
        <f t="shared" si="0"/>
        <v>0</v>
      </c>
      <c r="R17" s="29" t="str">
        <f t="shared" si="1"/>
        <v/>
      </c>
      <c r="S17" s="29"/>
      <c r="T17" s="26"/>
      <c r="U17" s="41"/>
      <c r="V17" s="41"/>
    </row>
    <row r="18" ht="15" customHeight="1" spans="1:22">
      <c r="A18" s="25"/>
      <c r="B18" s="26"/>
      <c r="C18" s="26"/>
      <c r="D18" s="111"/>
      <c r="E18" s="27"/>
      <c r="F18" s="98"/>
      <c r="G18" s="25"/>
      <c r="H18" s="25"/>
      <c r="I18" s="25"/>
      <c r="J18" s="31"/>
      <c r="K18" s="29"/>
      <c r="L18" s="28"/>
      <c r="M18" s="31"/>
      <c r="N18" s="29"/>
      <c r="O18" s="29"/>
      <c r="P18" s="25"/>
      <c r="Q18" s="29">
        <f t="shared" si="0"/>
        <v>0</v>
      </c>
      <c r="R18" s="29" t="str">
        <f t="shared" si="1"/>
        <v/>
      </c>
      <c r="S18" s="29"/>
      <c r="T18" s="26"/>
      <c r="U18" s="41"/>
      <c r="V18" s="41"/>
    </row>
    <row r="19" ht="15" customHeight="1" spans="1:22">
      <c r="A19" s="25"/>
      <c r="B19" s="26"/>
      <c r="C19" s="26"/>
      <c r="D19" s="111"/>
      <c r="E19" s="27"/>
      <c r="F19" s="98"/>
      <c r="G19" s="25"/>
      <c r="H19" s="25"/>
      <c r="I19" s="25"/>
      <c r="J19" s="31"/>
      <c r="K19" s="29"/>
      <c r="L19" s="28"/>
      <c r="M19" s="31"/>
      <c r="N19" s="29"/>
      <c r="O19" s="29"/>
      <c r="P19" s="25"/>
      <c r="Q19" s="29">
        <f t="shared" si="0"/>
        <v>0</v>
      </c>
      <c r="R19" s="29" t="str">
        <f t="shared" si="1"/>
        <v/>
      </c>
      <c r="S19" s="29"/>
      <c r="T19" s="26"/>
      <c r="U19" s="41"/>
      <c r="V19" s="41"/>
    </row>
    <row r="20" ht="15" customHeight="1" spans="1:22">
      <c r="A20" s="25"/>
      <c r="B20" s="26"/>
      <c r="C20" s="26"/>
      <c r="D20" s="111"/>
      <c r="E20" s="27"/>
      <c r="F20" s="98"/>
      <c r="G20" s="25"/>
      <c r="H20" s="25"/>
      <c r="I20" s="25"/>
      <c r="J20" s="31"/>
      <c r="K20" s="29"/>
      <c r="L20" s="28"/>
      <c r="M20" s="31"/>
      <c r="N20" s="29"/>
      <c r="O20" s="29"/>
      <c r="P20" s="25"/>
      <c r="Q20" s="29">
        <f t="shared" si="0"/>
        <v>0</v>
      </c>
      <c r="R20" s="29" t="str">
        <f t="shared" si="1"/>
        <v/>
      </c>
      <c r="S20" s="29"/>
      <c r="T20" s="26"/>
      <c r="U20" s="41"/>
      <c r="V20" s="41"/>
    </row>
    <row r="21" ht="15" customHeight="1" spans="1:22">
      <c r="A21" s="25"/>
      <c r="B21" s="26"/>
      <c r="C21" s="26"/>
      <c r="D21" s="111"/>
      <c r="E21" s="27"/>
      <c r="F21" s="98"/>
      <c r="G21" s="25"/>
      <c r="H21" s="25"/>
      <c r="I21" s="25"/>
      <c r="J21" s="31"/>
      <c r="K21" s="29"/>
      <c r="L21" s="28"/>
      <c r="M21" s="31"/>
      <c r="N21" s="29"/>
      <c r="O21" s="29"/>
      <c r="P21" s="25"/>
      <c r="Q21" s="29">
        <f t="shared" si="0"/>
        <v>0</v>
      </c>
      <c r="R21" s="29" t="str">
        <f t="shared" si="1"/>
        <v/>
      </c>
      <c r="S21" s="29"/>
      <c r="T21" s="26"/>
      <c r="U21" s="41"/>
      <c r="V21" s="41"/>
    </row>
    <row r="22" ht="15" customHeight="1" spans="1:22">
      <c r="A22" s="25"/>
      <c r="B22" s="26"/>
      <c r="C22" s="26"/>
      <c r="D22" s="111"/>
      <c r="E22" s="27"/>
      <c r="F22" s="98"/>
      <c r="G22" s="25"/>
      <c r="H22" s="25"/>
      <c r="I22" s="25"/>
      <c r="J22" s="31"/>
      <c r="K22" s="29"/>
      <c r="L22" s="28"/>
      <c r="M22" s="31"/>
      <c r="N22" s="29"/>
      <c r="O22" s="29"/>
      <c r="P22" s="25"/>
      <c r="Q22" s="29">
        <f t="shared" si="0"/>
        <v>0</v>
      </c>
      <c r="R22" s="29" t="str">
        <f t="shared" si="1"/>
        <v/>
      </c>
      <c r="S22" s="29"/>
      <c r="T22" s="26"/>
      <c r="U22" s="41"/>
      <c r="V22" s="41"/>
    </row>
    <row r="23" ht="15" customHeight="1" spans="1:22">
      <c r="A23" s="25"/>
      <c r="B23" s="26"/>
      <c r="C23" s="26"/>
      <c r="D23" s="111"/>
      <c r="E23" s="27"/>
      <c r="F23" s="98"/>
      <c r="G23" s="25"/>
      <c r="H23" s="25"/>
      <c r="I23" s="25"/>
      <c r="J23" s="31"/>
      <c r="K23" s="29"/>
      <c r="L23" s="28"/>
      <c r="M23" s="31"/>
      <c r="N23" s="29"/>
      <c r="O23" s="29"/>
      <c r="P23" s="25"/>
      <c r="Q23" s="29">
        <f t="shared" si="0"/>
        <v>0</v>
      </c>
      <c r="R23" s="29" t="str">
        <f t="shared" si="1"/>
        <v/>
      </c>
      <c r="S23" s="29"/>
      <c r="T23" s="26"/>
      <c r="U23" s="41"/>
      <c r="V23" s="41"/>
    </row>
    <row r="24" ht="15" customHeight="1" spans="1:22">
      <c r="A24" s="25"/>
      <c r="B24" s="26"/>
      <c r="C24" s="26"/>
      <c r="D24" s="111"/>
      <c r="E24" s="27"/>
      <c r="F24" s="98"/>
      <c r="G24" s="25"/>
      <c r="H24" s="25"/>
      <c r="I24" s="25"/>
      <c r="J24" s="31"/>
      <c r="K24" s="29"/>
      <c r="L24" s="28"/>
      <c r="M24" s="31"/>
      <c r="N24" s="29"/>
      <c r="O24" s="29"/>
      <c r="P24" s="25"/>
      <c r="Q24" s="29">
        <f t="shared" si="0"/>
        <v>0</v>
      </c>
      <c r="R24" s="29" t="str">
        <f t="shared" si="1"/>
        <v/>
      </c>
      <c r="S24" s="29"/>
      <c r="T24" s="26"/>
      <c r="U24" s="41"/>
      <c r="V24" s="41"/>
    </row>
    <row r="25" ht="15" customHeight="1" spans="1:22">
      <c r="A25" s="25"/>
      <c r="B25" s="26"/>
      <c r="C25" s="26"/>
      <c r="D25" s="111"/>
      <c r="E25" s="27"/>
      <c r="F25" s="98"/>
      <c r="G25" s="25"/>
      <c r="H25" s="25"/>
      <c r="I25" s="25"/>
      <c r="J25" s="31"/>
      <c r="K25" s="29"/>
      <c r="L25" s="28"/>
      <c r="M25" s="31"/>
      <c r="N25" s="29"/>
      <c r="O25" s="29"/>
      <c r="P25" s="25"/>
      <c r="Q25" s="29">
        <f t="shared" si="0"/>
        <v>0</v>
      </c>
      <c r="R25" s="29" t="str">
        <f t="shared" si="1"/>
        <v/>
      </c>
      <c r="S25" s="29"/>
      <c r="T25" s="26"/>
      <c r="U25" s="41"/>
      <c r="V25" s="41"/>
    </row>
    <row r="26" ht="15" customHeight="1" spans="1:22">
      <c r="A26" s="25"/>
      <c r="B26" s="26"/>
      <c r="C26" s="26"/>
      <c r="D26" s="111"/>
      <c r="E26" s="27"/>
      <c r="F26" s="98"/>
      <c r="G26" s="25"/>
      <c r="H26" s="25"/>
      <c r="I26" s="25"/>
      <c r="J26" s="31"/>
      <c r="K26" s="29"/>
      <c r="L26" s="28"/>
      <c r="M26" s="31"/>
      <c r="N26" s="29"/>
      <c r="O26" s="29"/>
      <c r="P26" s="25"/>
      <c r="Q26" s="29">
        <f t="shared" si="0"/>
        <v>0</v>
      </c>
      <c r="R26" s="29" t="str">
        <f t="shared" si="1"/>
        <v/>
      </c>
      <c r="S26" s="29"/>
      <c r="T26" s="26"/>
      <c r="U26" s="41"/>
      <c r="V26" s="41"/>
    </row>
    <row r="27" ht="15" customHeight="1" spans="1:22">
      <c r="A27" s="25"/>
      <c r="B27" s="26"/>
      <c r="C27" s="26"/>
      <c r="D27" s="111"/>
      <c r="E27" s="27"/>
      <c r="F27" s="98"/>
      <c r="G27" s="25"/>
      <c r="H27" s="25"/>
      <c r="I27" s="25"/>
      <c r="J27" s="31"/>
      <c r="K27" s="29"/>
      <c r="L27" s="28"/>
      <c r="M27" s="31"/>
      <c r="N27" s="29"/>
      <c r="O27" s="29"/>
      <c r="P27" s="25"/>
      <c r="Q27" s="29">
        <f t="shared" si="0"/>
        <v>0</v>
      </c>
      <c r="R27" s="29" t="str">
        <f t="shared" si="1"/>
        <v/>
      </c>
      <c r="S27" s="29"/>
      <c r="T27" s="26"/>
      <c r="U27" s="41"/>
      <c r="V27" s="41"/>
    </row>
    <row r="28" ht="15" customHeight="1" spans="1:22">
      <c r="A28" s="25"/>
      <c r="B28" s="26"/>
      <c r="C28" s="26"/>
      <c r="D28" s="111"/>
      <c r="E28" s="27"/>
      <c r="F28" s="98"/>
      <c r="G28" s="25"/>
      <c r="H28" s="25"/>
      <c r="I28" s="25"/>
      <c r="J28" s="31"/>
      <c r="K28" s="29"/>
      <c r="L28" s="28"/>
      <c r="M28" s="31"/>
      <c r="N28" s="29"/>
      <c r="O28" s="29"/>
      <c r="P28" s="25"/>
      <c r="Q28" s="29">
        <f t="shared" si="0"/>
        <v>0</v>
      </c>
      <c r="R28" s="29" t="str">
        <f t="shared" si="1"/>
        <v/>
      </c>
      <c r="S28" s="29"/>
      <c r="T28" s="26"/>
      <c r="U28" s="41"/>
      <c r="V28" s="41"/>
    </row>
    <row r="29" s="14" customFormat="1" ht="15" customHeight="1" spans="1:22">
      <c r="A29" s="100" t="s">
        <v>402</v>
      </c>
      <c r="B29" s="101"/>
      <c r="C29" s="101"/>
      <c r="D29" s="112"/>
      <c r="E29" s="89"/>
      <c r="F29" s="89"/>
      <c r="G29" s="22"/>
      <c r="H29" s="22"/>
      <c r="I29" s="22"/>
      <c r="J29" s="58"/>
      <c r="K29" s="37">
        <f>SUM(K8:K28)</f>
        <v>0</v>
      </c>
      <c r="L29" s="35">
        <f>SUM(L8:L28)</f>
        <v>0</v>
      </c>
      <c r="M29" s="36">
        <f>SUM(M8:M28)</f>
        <v>0</v>
      </c>
      <c r="N29" s="37">
        <f>SUM(N8:N28)</f>
        <v>0</v>
      </c>
      <c r="O29" s="37">
        <f>SUM(O8:O28)</f>
        <v>0</v>
      </c>
      <c r="P29" s="22"/>
      <c r="Q29" s="37">
        <f>SUM(Q8:Q28)</f>
        <v>0</v>
      </c>
      <c r="R29" s="37" t="str">
        <f t="shared" si="1"/>
        <v/>
      </c>
      <c r="S29" s="37"/>
      <c r="T29" s="100"/>
      <c r="U29" s="42"/>
      <c r="V29" s="42"/>
    </row>
    <row r="30" ht="15" customHeight="1" spans="1:22">
      <c r="A30" s="26" t="s">
        <v>441</v>
      </c>
      <c r="B30" s="26"/>
      <c r="C30" s="26"/>
      <c r="D30" s="111"/>
      <c r="E30" s="98"/>
      <c r="F30" s="98"/>
      <c r="G30" s="25"/>
      <c r="H30" s="25"/>
      <c r="I30" s="25"/>
      <c r="J30" s="78"/>
      <c r="K30" s="29"/>
      <c r="L30" s="28"/>
      <c r="M30" s="31"/>
      <c r="N30" s="29"/>
      <c r="O30" s="29"/>
      <c r="P30" s="25"/>
      <c r="Q30" s="29"/>
      <c r="R30" s="29" t="str">
        <f t="shared" si="1"/>
        <v/>
      </c>
      <c r="S30" s="29"/>
      <c r="T30" s="26"/>
      <c r="U30" s="41"/>
      <c r="V30" s="41"/>
    </row>
    <row r="31" s="14" customFormat="1" ht="15" customHeight="1" spans="1:22">
      <c r="A31" s="100" t="s">
        <v>405</v>
      </c>
      <c r="B31" s="100"/>
      <c r="C31" s="100"/>
      <c r="D31" s="112"/>
      <c r="E31" s="89"/>
      <c r="F31" s="89"/>
      <c r="G31" s="22"/>
      <c r="H31" s="22"/>
      <c r="I31" s="22"/>
      <c r="J31" s="58"/>
      <c r="K31" s="37">
        <f>K29-K30</f>
        <v>0</v>
      </c>
      <c r="L31" s="35">
        <f>L29-L30</f>
        <v>0</v>
      </c>
      <c r="M31" s="36">
        <f>M29-M30</f>
        <v>0</v>
      </c>
      <c r="N31" s="37">
        <f>N29-N30</f>
        <v>0</v>
      </c>
      <c r="O31" s="37">
        <f>O29-O30</f>
        <v>0</v>
      </c>
      <c r="P31" s="22"/>
      <c r="Q31" s="37">
        <f>Q29-Q30</f>
        <v>0</v>
      </c>
      <c r="R31" s="37" t="str">
        <f t="shared" si="1"/>
        <v/>
      </c>
      <c r="S31" s="37"/>
      <c r="T31" s="100"/>
      <c r="U31" s="42"/>
      <c r="V31" s="42"/>
    </row>
  </sheetData>
  <mergeCells count="24">
    <mergeCell ref="A2:T2"/>
    <mergeCell ref="A3:T3"/>
    <mergeCell ref="K6:L6"/>
    <mergeCell ref="M6:N6"/>
    <mergeCell ref="O6:Q6"/>
    <mergeCell ref="A29:C29"/>
    <mergeCell ref="A30:C30"/>
    <mergeCell ref="A31:C31"/>
    <mergeCell ref="A6:A7"/>
    <mergeCell ref="B6:B7"/>
    <mergeCell ref="C6:C7"/>
    <mergeCell ref="D6:D7"/>
    <mergeCell ref="E6:E7"/>
    <mergeCell ref="F6:F7"/>
    <mergeCell ref="G6:G7"/>
    <mergeCell ref="H6:H7"/>
    <mergeCell ref="I6:I7"/>
    <mergeCell ref="J6:J7"/>
    <mergeCell ref="R6:R7"/>
    <mergeCell ref="S6:S7"/>
    <mergeCell ref="T6:T7"/>
    <mergeCell ref="U6:U7"/>
    <mergeCell ref="V6:V7"/>
    <mergeCell ref="U4:V5"/>
  </mergeCells>
  <hyperlinks>
    <hyperlink ref="A1" location="索引目录!E36" display="返回索引页"/>
    <hyperlink ref="B1" location="固定资产汇总!B14" display="返回"/>
  </hyperlinks>
  <printOptions horizontalCentered="1"/>
  <pageMargins left="0.15748031496063" right="0.15748031496063" top="0.984251968503937" bottom="0.78740157480315" header="0.984251968503937" footer="0.393700787401575"/>
  <pageSetup paperSize="9" scale="9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55">
    <pageSetUpPr fitToPage="1"/>
  </sheetPr>
  <dimension ref="A1:U31"/>
  <sheetViews>
    <sheetView view="pageBreakPreview" zoomScale="80" zoomScaleNormal="90" workbookViewId="0">
      <pane ySplit="7" topLeftCell="A8" activePane="bottomLeft" state="frozen"/>
      <selection/>
      <selection pane="bottomLeft" activeCell="P22" sqref="P22:P23"/>
    </sheetView>
  </sheetViews>
  <sheetFormatPr defaultColWidth="9" defaultRowHeight="15.75" customHeight="1"/>
  <cols>
    <col min="1" max="1" width="5.125" style="15" customWidth="1"/>
    <col min="2" max="2" width="14.125" style="15" customWidth="1"/>
    <col min="3" max="5" width="4.75" style="15" customWidth="1"/>
    <col min="6" max="6" width="8" style="15" hidden="1" customWidth="1" outlineLevel="1"/>
    <col min="7" max="7" width="17.875" style="15" customWidth="1" collapsed="1"/>
    <col min="8" max="8" width="4.25" style="15" customWidth="1"/>
    <col min="9" max="9" width="4.75" style="15" customWidth="1"/>
    <col min="10" max="10" width="7.875" style="15" customWidth="1"/>
    <col min="11" max="12" width="11" style="15" hidden="1" customWidth="1" outlineLevel="1"/>
    <col min="13" max="13" width="11" style="15" customWidth="1" collapsed="1"/>
    <col min="14" max="15" width="11" style="15" customWidth="1"/>
    <col min="16" max="16" width="6.625" style="15" customWidth="1"/>
    <col min="17" max="17" width="11" style="15" customWidth="1"/>
    <col min="18" max="18" width="6.75" style="15" customWidth="1"/>
    <col min="19" max="19" width="7.25" style="15" customWidth="1"/>
    <col min="20" max="21" width="11.375" style="15" customWidth="1"/>
    <col min="22" max="16384" width="9" style="15"/>
  </cols>
  <sheetData>
    <row r="1" s="86" customFormat="1" ht="10.5" spans="1:19">
      <c r="A1" s="91" t="s">
        <v>324</v>
      </c>
      <c r="B1" s="91" t="s">
        <v>314</v>
      </c>
      <c r="C1" s="88"/>
      <c r="D1" s="88"/>
      <c r="E1" s="88"/>
      <c r="F1" s="88"/>
      <c r="G1" s="88"/>
      <c r="H1" s="88"/>
      <c r="I1" s="88"/>
      <c r="J1" s="88"/>
      <c r="K1" s="88"/>
      <c r="L1" s="88"/>
      <c r="M1" s="88"/>
      <c r="N1" s="88"/>
      <c r="O1" s="88"/>
      <c r="P1" s="88"/>
      <c r="Q1" s="88"/>
      <c r="R1" s="88"/>
      <c r="S1" s="88"/>
    </row>
    <row r="2" s="12" customFormat="1" ht="30" customHeight="1" spans="1:19">
      <c r="A2" s="19" t="s">
        <v>657</v>
      </c>
      <c r="B2" s="19"/>
      <c r="C2" s="19"/>
      <c r="D2" s="19"/>
      <c r="E2" s="19"/>
      <c r="F2" s="19"/>
      <c r="G2" s="19"/>
      <c r="H2" s="19"/>
      <c r="I2" s="19"/>
      <c r="J2" s="19"/>
      <c r="K2" s="19"/>
      <c r="L2" s="19"/>
      <c r="M2" s="19"/>
      <c r="N2" s="19"/>
      <c r="O2" s="19"/>
      <c r="P2" s="19"/>
      <c r="Q2" s="19"/>
      <c r="R2" s="19"/>
      <c r="S2" s="19"/>
    </row>
    <row r="3" ht="15" customHeight="1" spans="1:19">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row>
    <row r="4" ht="15" customHeight="1" spans="1:21">
      <c r="A4" s="20"/>
      <c r="B4" s="20"/>
      <c r="C4" s="20"/>
      <c r="D4" s="20"/>
      <c r="E4" s="20"/>
      <c r="F4" s="20"/>
      <c r="G4" s="20"/>
      <c r="H4" s="20"/>
      <c r="I4" s="20"/>
      <c r="J4" s="38"/>
      <c r="K4" s="39"/>
      <c r="L4" s="38"/>
      <c r="M4" s="38"/>
      <c r="N4" s="38"/>
      <c r="O4" s="38"/>
      <c r="P4" s="38"/>
      <c r="Q4" s="38"/>
      <c r="R4" s="38"/>
      <c r="S4" s="38" t="s">
        <v>658</v>
      </c>
      <c r="T4" s="53" t="s">
        <v>342</v>
      </c>
      <c r="U4" s="54"/>
    </row>
    <row r="5" ht="15" customHeight="1" spans="1:21">
      <c r="A5" s="21" t="str">
        <f>封面!D7&amp;封面!F7</f>
        <v>产权持有单位：北京巴布科克·威尔科克斯有限公司</v>
      </c>
      <c r="H5" s="39"/>
      <c r="I5" s="39"/>
      <c r="J5" s="39"/>
      <c r="S5" s="39" t="s">
        <v>327</v>
      </c>
      <c r="T5" s="55"/>
      <c r="U5" s="55"/>
    </row>
    <row r="6" s="13" customFormat="1" ht="15" customHeight="1" spans="1:21">
      <c r="A6" s="22" t="s">
        <v>328</v>
      </c>
      <c r="B6" s="22" t="s">
        <v>652</v>
      </c>
      <c r="C6" s="56" t="s">
        <v>653</v>
      </c>
      <c r="D6" s="56" t="s">
        <v>654</v>
      </c>
      <c r="E6" s="56" t="s">
        <v>659</v>
      </c>
      <c r="F6" s="109" t="s">
        <v>614</v>
      </c>
      <c r="G6" s="56" t="s">
        <v>660</v>
      </c>
      <c r="H6" s="56" t="s">
        <v>661</v>
      </c>
      <c r="I6" s="56" t="s">
        <v>662</v>
      </c>
      <c r="J6" s="56" t="s">
        <v>616</v>
      </c>
      <c r="K6" s="22" t="s">
        <v>333</v>
      </c>
      <c r="L6" s="23"/>
      <c r="M6" s="106" t="s">
        <v>334</v>
      </c>
      <c r="N6" s="107"/>
      <c r="O6" s="22" t="s">
        <v>335</v>
      </c>
      <c r="P6" s="22"/>
      <c r="Q6" s="22"/>
      <c r="R6" s="56" t="s">
        <v>337</v>
      </c>
      <c r="S6" s="56" t="s">
        <v>338</v>
      </c>
      <c r="T6" s="60" t="s">
        <v>345</v>
      </c>
      <c r="U6" s="60" t="s">
        <v>648</v>
      </c>
    </row>
    <row r="7" s="13" customFormat="1" ht="15" customHeight="1" spans="1:21">
      <c r="A7" s="22"/>
      <c r="B7" s="22"/>
      <c r="C7" s="22"/>
      <c r="D7" s="22"/>
      <c r="E7" s="22"/>
      <c r="F7" s="109"/>
      <c r="G7" s="22"/>
      <c r="H7" s="22"/>
      <c r="I7" s="22"/>
      <c r="J7" s="22"/>
      <c r="K7" s="22" t="s">
        <v>622</v>
      </c>
      <c r="L7" s="23" t="s">
        <v>623</v>
      </c>
      <c r="M7" s="33" t="s">
        <v>622</v>
      </c>
      <c r="N7" s="22" t="s">
        <v>623</v>
      </c>
      <c r="O7" s="22" t="s">
        <v>622</v>
      </c>
      <c r="P7" s="22" t="s">
        <v>533</v>
      </c>
      <c r="Q7" s="22" t="s">
        <v>623</v>
      </c>
      <c r="R7" s="22"/>
      <c r="S7" s="22"/>
      <c r="T7" s="60"/>
      <c r="U7" s="60"/>
    </row>
    <row r="8" ht="15" customHeight="1" spans="1:21">
      <c r="A8" s="25"/>
      <c r="B8" s="26"/>
      <c r="C8" s="25"/>
      <c r="D8" s="25"/>
      <c r="E8" s="25"/>
      <c r="F8" s="111"/>
      <c r="G8" s="25"/>
      <c r="H8" s="26"/>
      <c r="I8" s="26"/>
      <c r="J8" s="27"/>
      <c r="K8" s="29"/>
      <c r="L8" s="28"/>
      <c r="M8" s="31"/>
      <c r="N8" s="29"/>
      <c r="O8" s="29"/>
      <c r="P8" s="25"/>
      <c r="Q8" s="29">
        <f>ROUND(O8*P8/100,0)</f>
        <v>0</v>
      </c>
      <c r="R8" s="29" t="str">
        <f>IF(OR(AND(N8=0,Q8=0,),Q8=0,),"",(Q8-N8)/N8*100)</f>
        <v/>
      </c>
      <c r="S8" s="26"/>
      <c r="T8" s="41"/>
      <c r="U8" s="41"/>
    </row>
    <row r="9" ht="15" customHeight="1" spans="1:21">
      <c r="A9" s="25"/>
      <c r="B9" s="26"/>
      <c r="C9" s="25"/>
      <c r="D9" s="25"/>
      <c r="E9" s="25"/>
      <c r="F9" s="111"/>
      <c r="G9" s="25"/>
      <c r="H9" s="26"/>
      <c r="I9" s="26"/>
      <c r="J9" s="27"/>
      <c r="K9" s="29"/>
      <c r="L9" s="28"/>
      <c r="M9" s="31"/>
      <c r="N9" s="29"/>
      <c r="O9" s="29"/>
      <c r="P9" s="25"/>
      <c r="Q9" s="29">
        <f t="shared" ref="Q9:Q28" si="0">ROUND(O9*P9/100,0)</f>
        <v>0</v>
      </c>
      <c r="R9" s="29" t="str">
        <f t="shared" ref="R9:R31" si="1">IF(OR(AND(N9=0,Q9=0,),Q9=0,),"",(Q9-N9)/N9*100)</f>
        <v/>
      </c>
      <c r="S9" s="41"/>
      <c r="T9" s="41"/>
      <c r="U9" s="41"/>
    </row>
    <row r="10" ht="15" customHeight="1" spans="1:21">
      <c r="A10" s="25"/>
      <c r="B10" s="26"/>
      <c r="C10" s="25"/>
      <c r="D10" s="25"/>
      <c r="E10" s="25"/>
      <c r="F10" s="111"/>
      <c r="G10" s="25"/>
      <c r="H10" s="26"/>
      <c r="I10" s="26"/>
      <c r="J10" s="27"/>
      <c r="K10" s="29"/>
      <c r="L10" s="28"/>
      <c r="M10" s="31"/>
      <c r="N10" s="29"/>
      <c r="O10" s="29"/>
      <c r="P10" s="25"/>
      <c r="Q10" s="29">
        <f t="shared" si="0"/>
        <v>0</v>
      </c>
      <c r="R10" s="29" t="str">
        <f t="shared" si="1"/>
        <v/>
      </c>
      <c r="S10" s="41"/>
      <c r="T10" s="41"/>
      <c r="U10" s="41"/>
    </row>
    <row r="11" ht="15" customHeight="1" spans="1:21">
      <c r="A11" s="25"/>
      <c r="B11" s="26"/>
      <c r="C11" s="25"/>
      <c r="D11" s="25"/>
      <c r="E11" s="25"/>
      <c r="F11" s="111"/>
      <c r="G11" s="25"/>
      <c r="H11" s="26"/>
      <c r="I11" s="26"/>
      <c r="J11" s="27"/>
      <c r="K11" s="29"/>
      <c r="L11" s="28"/>
      <c r="M11" s="31"/>
      <c r="N11" s="29"/>
      <c r="O11" s="29"/>
      <c r="P11" s="25"/>
      <c r="Q11" s="29">
        <f t="shared" si="0"/>
        <v>0</v>
      </c>
      <c r="R11" s="29" t="str">
        <f t="shared" si="1"/>
        <v/>
      </c>
      <c r="S11" s="41"/>
      <c r="T11" s="41"/>
      <c r="U11" s="41"/>
    </row>
    <row r="12" ht="15" customHeight="1" spans="1:21">
      <c r="A12" s="25"/>
      <c r="B12" s="26"/>
      <c r="C12" s="25"/>
      <c r="D12" s="25"/>
      <c r="E12" s="25"/>
      <c r="F12" s="111"/>
      <c r="G12" s="25"/>
      <c r="H12" s="26"/>
      <c r="I12" s="26"/>
      <c r="J12" s="27"/>
      <c r="K12" s="29"/>
      <c r="L12" s="28"/>
      <c r="M12" s="31"/>
      <c r="N12" s="29"/>
      <c r="O12" s="29"/>
      <c r="P12" s="25"/>
      <c r="Q12" s="29">
        <f t="shared" si="0"/>
        <v>0</v>
      </c>
      <c r="R12" s="29" t="str">
        <f t="shared" si="1"/>
        <v/>
      </c>
      <c r="S12" s="41"/>
      <c r="T12" s="41"/>
      <c r="U12" s="41"/>
    </row>
    <row r="13" ht="15" customHeight="1" spans="1:21">
      <c r="A13" s="25"/>
      <c r="B13" s="26"/>
      <c r="C13" s="25"/>
      <c r="D13" s="25"/>
      <c r="E13" s="25"/>
      <c r="F13" s="111"/>
      <c r="G13" s="25"/>
      <c r="H13" s="26"/>
      <c r="I13" s="26"/>
      <c r="J13" s="27"/>
      <c r="K13" s="29"/>
      <c r="L13" s="28"/>
      <c r="M13" s="31"/>
      <c r="N13" s="29"/>
      <c r="O13" s="29"/>
      <c r="P13" s="25"/>
      <c r="Q13" s="29">
        <f t="shared" si="0"/>
        <v>0</v>
      </c>
      <c r="R13" s="29" t="str">
        <f t="shared" si="1"/>
        <v/>
      </c>
      <c r="S13" s="41"/>
      <c r="T13" s="41"/>
      <c r="U13" s="41"/>
    </row>
    <row r="14" ht="15" customHeight="1" spans="1:21">
      <c r="A14" s="25"/>
      <c r="B14" s="26"/>
      <c r="C14" s="25"/>
      <c r="D14" s="25"/>
      <c r="E14" s="25"/>
      <c r="F14" s="111"/>
      <c r="G14" s="25"/>
      <c r="H14" s="26"/>
      <c r="I14" s="26"/>
      <c r="J14" s="27"/>
      <c r="K14" s="29"/>
      <c r="L14" s="28"/>
      <c r="M14" s="31"/>
      <c r="N14" s="29"/>
      <c r="O14" s="29"/>
      <c r="P14" s="25"/>
      <c r="Q14" s="29">
        <f t="shared" si="0"/>
        <v>0</v>
      </c>
      <c r="R14" s="29" t="str">
        <f t="shared" si="1"/>
        <v/>
      </c>
      <c r="S14" s="41"/>
      <c r="T14" s="41"/>
      <c r="U14" s="41"/>
    </row>
    <row r="15" ht="15" customHeight="1" spans="1:21">
      <c r="A15" s="25"/>
      <c r="B15" s="26"/>
      <c r="C15" s="25"/>
      <c r="D15" s="25"/>
      <c r="E15" s="25"/>
      <c r="F15" s="111"/>
      <c r="G15" s="25"/>
      <c r="H15" s="26"/>
      <c r="I15" s="26"/>
      <c r="J15" s="27"/>
      <c r="K15" s="29"/>
      <c r="L15" s="28"/>
      <c r="M15" s="31"/>
      <c r="N15" s="29"/>
      <c r="O15" s="29"/>
      <c r="P15" s="25"/>
      <c r="Q15" s="29">
        <f t="shared" si="0"/>
        <v>0</v>
      </c>
      <c r="R15" s="29" t="str">
        <f t="shared" si="1"/>
        <v/>
      </c>
      <c r="S15" s="41"/>
      <c r="T15" s="41"/>
      <c r="U15" s="41"/>
    </row>
    <row r="16" ht="15" customHeight="1" spans="1:21">
      <c r="A16" s="25"/>
      <c r="B16" s="26"/>
      <c r="C16" s="25"/>
      <c r="D16" s="25"/>
      <c r="E16" s="25"/>
      <c r="F16" s="111"/>
      <c r="G16" s="25"/>
      <c r="H16" s="26"/>
      <c r="I16" s="26"/>
      <c r="J16" s="27"/>
      <c r="K16" s="29"/>
      <c r="L16" s="28"/>
      <c r="M16" s="31"/>
      <c r="N16" s="29"/>
      <c r="O16" s="29"/>
      <c r="P16" s="25"/>
      <c r="Q16" s="29">
        <f t="shared" si="0"/>
        <v>0</v>
      </c>
      <c r="R16" s="29" t="str">
        <f t="shared" si="1"/>
        <v/>
      </c>
      <c r="S16" s="41"/>
      <c r="T16" s="41"/>
      <c r="U16" s="41"/>
    </row>
    <row r="17" ht="15" customHeight="1" spans="1:21">
      <c r="A17" s="25"/>
      <c r="B17" s="26"/>
      <c r="C17" s="25"/>
      <c r="D17" s="25"/>
      <c r="E17" s="25"/>
      <c r="F17" s="111"/>
      <c r="G17" s="25"/>
      <c r="H17" s="26"/>
      <c r="I17" s="26"/>
      <c r="J17" s="27"/>
      <c r="K17" s="29"/>
      <c r="L17" s="28"/>
      <c r="M17" s="31"/>
      <c r="N17" s="29"/>
      <c r="O17" s="29"/>
      <c r="P17" s="25"/>
      <c r="Q17" s="29">
        <f t="shared" si="0"/>
        <v>0</v>
      </c>
      <c r="R17" s="29" t="str">
        <f t="shared" si="1"/>
        <v/>
      </c>
      <c r="S17" s="41"/>
      <c r="T17" s="41"/>
      <c r="U17" s="41"/>
    </row>
    <row r="18" ht="15" customHeight="1" spans="1:21">
      <c r="A18" s="25"/>
      <c r="B18" s="26"/>
      <c r="C18" s="25"/>
      <c r="D18" s="25"/>
      <c r="E18" s="25"/>
      <c r="F18" s="111"/>
      <c r="G18" s="25"/>
      <c r="H18" s="26"/>
      <c r="I18" s="26"/>
      <c r="J18" s="27"/>
      <c r="K18" s="29"/>
      <c r="L18" s="28"/>
      <c r="M18" s="31"/>
      <c r="N18" s="29"/>
      <c r="O18" s="29"/>
      <c r="P18" s="25"/>
      <c r="Q18" s="29">
        <f t="shared" si="0"/>
        <v>0</v>
      </c>
      <c r="R18" s="29" t="str">
        <f t="shared" si="1"/>
        <v/>
      </c>
      <c r="S18" s="41"/>
      <c r="T18" s="41"/>
      <c r="U18" s="41"/>
    </row>
    <row r="19" ht="15" customHeight="1" spans="1:21">
      <c r="A19" s="25"/>
      <c r="B19" s="26"/>
      <c r="C19" s="25"/>
      <c r="D19" s="25"/>
      <c r="E19" s="25"/>
      <c r="F19" s="111"/>
      <c r="G19" s="25"/>
      <c r="H19" s="26"/>
      <c r="I19" s="26"/>
      <c r="J19" s="27"/>
      <c r="K19" s="29"/>
      <c r="L19" s="28"/>
      <c r="M19" s="31"/>
      <c r="N19" s="29"/>
      <c r="O19" s="29"/>
      <c r="P19" s="25"/>
      <c r="Q19" s="29">
        <f t="shared" si="0"/>
        <v>0</v>
      </c>
      <c r="R19" s="29" t="str">
        <f t="shared" si="1"/>
        <v/>
      </c>
      <c r="S19" s="41"/>
      <c r="T19" s="41"/>
      <c r="U19" s="41"/>
    </row>
    <row r="20" ht="15" customHeight="1" spans="1:21">
      <c r="A20" s="25"/>
      <c r="B20" s="26"/>
      <c r="C20" s="25"/>
      <c r="D20" s="25"/>
      <c r="E20" s="25"/>
      <c r="F20" s="111"/>
      <c r="G20" s="25"/>
      <c r="H20" s="26"/>
      <c r="I20" s="26"/>
      <c r="J20" s="27"/>
      <c r="K20" s="29"/>
      <c r="L20" s="28"/>
      <c r="M20" s="31"/>
      <c r="N20" s="29"/>
      <c r="O20" s="29"/>
      <c r="P20" s="25"/>
      <c r="Q20" s="29">
        <f t="shared" si="0"/>
        <v>0</v>
      </c>
      <c r="R20" s="29" t="str">
        <f t="shared" si="1"/>
        <v/>
      </c>
      <c r="S20" s="41"/>
      <c r="T20" s="41"/>
      <c r="U20" s="41"/>
    </row>
    <row r="21" ht="15" customHeight="1" spans="1:21">
      <c r="A21" s="25"/>
      <c r="B21" s="26"/>
      <c r="C21" s="25"/>
      <c r="D21" s="25"/>
      <c r="E21" s="25"/>
      <c r="F21" s="111"/>
      <c r="G21" s="25"/>
      <c r="H21" s="26"/>
      <c r="I21" s="26"/>
      <c r="J21" s="27"/>
      <c r="K21" s="29"/>
      <c r="L21" s="28"/>
      <c r="M21" s="31"/>
      <c r="N21" s="29"/>
      <c r="O21" s="29"/>
      <c r="P21" s="25"/>
      <c r="Q21" s="29">
        <f t="shared" si="0"/>
        <v>0</v>
      </c>
      <c r="R21" s="29" t="str">
        <f t="shared" si="1"/>
        <v/>
      </c>
      <c r="S21" s="41"/>
      <c r="T21" s="41"/>
      <c r="U21" s="41"/>
    </row>
    <row r="22" ht="15" customHeight="1" spans="1:21">
      <c r="A22" s="25"/>
      <c r="B22" s="26"/>
      <c r="C22" s="25"/>
      <c r="D22" s="25"/>
      <c r="E22" s="25"/>
      <c r="F22" s="111"/>
      <c r="G22" s="25"/>
      <c r="H22" s="26"/>
      <c r="I22" s="26"/>
      <c r="J22" s="27"/>
      <c r="K22" s="29"/>
      <c r="L22" s="28"/>
      <c r="M22" s="31"/>
      <c r="N22" s="29"/>
      <c r="O22" s="29"/>
      <c r="P22" s="25"/>
      <c r="Q22" s="29">
        <f t="shared" si="0"/>
        <v>0</v>
      </c>
      <c r="R22" s="29" t="str">
        <f t="shared" si="1"/>
        <v/>
      </c>
      <c r="S22" s="41"/>
      <c r="T22" s="41"/>
      <c r="U22" s="41"/>
    </row>
    <row r="23" ht="15" customHeight="1" spans="1:21">
      <c r="A23" s="25"/>
      <c r="B23" s="26"/>
      <c r="C23" s="25"/>
      <c r="D23" s="25"/>
      <c r="E23" s="25"/>
      <c r="F23" s="111"/>
      <c r="G23" s="25"/>
      <c r="H23" s="26"/>
      <c r="I23" s="26"/>
      <c r="J23" s="27"/>
      <c r="K23" s="29"/>
      <c r="L23" s="28"/>
      <c r="M23" s="31"/>
      <c r="N23" s="29"/>
      <c r="O23" s="29"/>
      <c r="P23" s="25"/>
      <c r="Q23" s="29">
        <f t="shared" si="0"/>
        <v>0</v>
      </c>
      <c r="R23" s="29" t="str">
        <f t="shared" si="1"/>
        <v/>
      </c>
      <c r="S23" s="41"/>
      <c r="T23" s="41"/>
      <c r="U23" s="41"/>
    </row>
    <row r="24" ht="15" customHeight="1" spans="1:21">
      <c r="A24" s="25"/>
      <c r="B24" s="26"/>
      <c r="C24" s="25"/>
      <c r="D24" s="25"/>
      <c r="E24" s="25"/>
      <c r="F24" s="111"/>
      <c r="G24" s="25"/>
      <c r="H24" s="26"/>
      <c r="I24" s="26"/>
      <c r="J24" s="27"/>
      <c r="K24" s="29"/>
      <c r="L24" s="28"/>
      <c r="M24" s="31"/>
      <c r="N24" s="29"/>
      <c r="O24" s="29"/>
      <c r="P24" s="25"/>
      <c r="Q24" s="29">
        <f t="shared" si="0"/>
        <v>0</v>
      </c>
      <c r="R24" s="29" t="str">
        <f t="shared" si="1"/>
        <v/>
      </c>
      <c r="S24" s="41"/>
      <c r="T24" s="41"/>
      <c r="U24" s="41"/>
    </row>
    <row r="25" ht="15" customHeight="1" spans="1:21">
      <c r="A25" s="25"/>
      <c r="B25" s="26"/>
      <c r="C25" s="25"/>
      <c r="D25" s="25"/>
      <c r="E25" s="25"/>
      <c r="F25" s="111"/>
      <c r="G25" s="25"/>
      <c r="H25" s="26"/>
      <c r="I25" s="26"/>
      <c r="J25" s="27"/>
      <c r="K25" s="29"/>
      <c r="L25" s="28"/>
      <c r="M25" s="31"/>
      <c r="N25" s="29"/>
      <c r="O25" s="29"/>
      <c r="P25" s="25"/>
      <c r="Q25" s="29">
        <f t="shared" si="0"/>
        <v>0</v>
      </c>
      <c r="R25" s="29" t="str">
        <f t="shared" si="1"/>
        <v/>
      </c>
      <c r="S25" s="41"/>
      <c r="T25" s="41"/>
      <c r="U25" s="41"/>
    </row>
    <row r="26" ht="15" customHeight="1" spans="1:21">
      <c r="A26" s="25"/>
      <c r="B26" s="26"/>
      <c r="C26" s="25"/>
      <c r="D26" s="25"/>
      <c r="E26" s="25"/>
      <c r="F26" s="111"/>
      <c r="G26" s="25"/>
      <c r="H26" s="26"/>
      <c r="I26" s="26"/>
      <c r="J26" s="27"/>
      <c r="K26" s="29"/>
      <c r="L26" s="28"/>
      <c r="M26" s="31"/>
      <c r="N26" s="29"/>
      <c r="O26" s="29"/>
      <c r="P26" s="25"/>
      <c r="Q26" s="29">
        <f t="shared" si="0"/>
        <v>0</v>
      </c>
      <c r="R26" s="29" t="str">
        <f t="shared" si="1"/>
        <v/>
      </c>
      <c r="S26" s="41"/>
      <c r="T26" s="41"/>
      <c r="U26" s="41"/>
    </row>
    <row r="27" ht="15" customHeight="1" spans="1:21">
      <c r="A27" s="25"/>
      <c r="B27" s="26"/>
      <c r="C27" s="25"/>
      <c r="D27" s="25"/>
      <c r="E27" s="25"/>
      <c r="F27" s="111"/>
      <c r="G27" s="25"/>
      <c r="H27" s="26"/>
      <c r="I27" s="26"/>
      <c r="J27" s="27"/>
      <c r="K27" s="29"/>
      <c r="L27" s="28"/>
      <c r="M27" s="31"/>
      <c r="N27" s="29"/>
      <c r="O27" s="29"/>
      <c r="P27" s="25"/>
      <c r="Q27" s="29">
        <f t="shared" si="0"/>
        <v>0</v>
      </c>
      <c r="R27" s="29" t="str">
        <f t="shared" si="1"/>
        <v/>
      </c>
      <c r="S27" s="41"/>
      <c r="T27" s="41"/>
      <c r="U27" s="41"/>
    </row>
    <row r="28" ht="15" customHeight="1" spans="1:21">
      <c r="A28" s="25"/>
      <c r="B28" s="26"/>
      <c r="C28" s="25"/>
      <c r="D28" s="25"/>
      <c r="E28" s="25"/>
      <c r="F28" s="111"/>
      <c r="G28" s="25"/>
      <c r="H28" s="26"/>
      <c r="I28" s="26"/>
      <c r="J28" s="27"/>
      <c r="K28" s="29"/>
      <c r="L28" s="28"/>
      <c r="M28" s="31"/>
      <c r="N28" s="29"/>
      <c r="O28" s="29"/>
      <c r="P28" s="25"/>
      <c r="Q28" s="29">
        <f t="shared" si="0"/>
        <v>0</v>
      </c>
      <c r="R28" s="29" t="str">
        <f t="shared" si="1"/>
        <v/>
      </c>
      <c r="S28" s="41"/>
      <c r="T28" s="41"/>
      <c r="U28" s="41"/>
    </row>
    <row r="29" s="14" customFormat="1" ht="15" customHeight="1" spans="1:21">
      <c r="A29" s="100" t="s">
        <v>402</v>
      </c>
      <c r="B29" s="101"/>
      <c r="C29" s="101"/>
      <c r="D29" s="22"/>
      <c r="E29" s="22"/>
      <c r="F29" s="112"/>
      <c r="G29" s="22"/>
      <c r="H29" s="22"/>
      <c r="I29" s="22"/>
      <c r="J29" s="89"/>
      <c r="K29" s="37">
        <f>SUM(K8:K28)</f>
        <v>0</v>
      </c>
      <c r="L29" s="35">
        <f>SUM(L8:L28)</f>
        <v>0</v>
      </c>
      <c r="M29" s="36">
        <f>SUM(M8:M28)</f>
        <v>0</v>
      </c>
      <c r="N29" s="37">
        <f>SUM(N8:N28)</f>
        <v>0</v>
      </c>
      <c r="O29" s="37">
        <f>SUM(O8:O28)</f>
        <v>0</v>
      </c>
      <c r="P29" s="22"/>
      <c r="Q29" s="37">
        <f>SUM(Q8:Q28)</f>
        <v>0</v>
      </c>
      <c r="R29" s="37" t="str">
        <f t="shared" si="1"/>
        <v/>
      </c>
      <c r="S29" s="42"/>
      <c r="T29" s="42"/>
      <c r="U29" s="42"/>
    </row>
    <row r="30" ht="15" customHeight="1" spans="1:21">
      <c r="A30" s="26" t="s">
        <v>441</v>
      </c>
      <c r="B30" s="26"/>
      <c r="C30" s="26"/>
      <c r="D30" s="69"/>
      <c r="E30" s="25"/>
      <c r="F30" s="111"/>
      <c r="G30" s="25"/>
      <c r="H30" s="25"/>
      <c r="I30" s="25"/>
      <c r="J30" s="98"/>
      <c r="K30" s="29"/>
      <c r="L30" s="28"/>
      <c r="M30" s="31"/>
      <c r="N30" s="29"/>
      <c r="O30" s="29"/>
      <c r="P30" s="25"/>
      <c r="Q30" s="29"/>
      <c r="R30" s="29" t="str">
        <f t="shared" si="1"/>
        <v/>
      </c>
      <c r="S30" s="41"/>
      <c r="T30" s="41"/>
      <c r="U30" s="41"/>
    </row>
    <row r="31" s="14" customFormat="1" ht="15" customHeight="1" spans="1:21">
      <c r="A31" s="100" t="s">
        <v>405</v>
      </c>
      <c r="B31" s="100"/>
      <c r="C31" s="100"/>
      <c r="D31" s="22"/>
      <c r="E31" s="22"/>
      <c r="F31" s="113"/>
      <c r="G31" s="22"/>
      <c r="H31" s="22"/>
      <c r="I31" s="22"/>
      <c r="J31" s="89"/>
      <c r="K31" s="37">
        <f>K29-K30</f>
        <v>0</v>
      </c>
      <c r="L31" s="35">
        <f>L29-L30</f>
        <v>0</v>
      </c>
      <c r="M31" s="36">
        <f>M29-M30</f>
        <v>0</v>
      </c>
      <c r="N31" s="37">
        <f>N29-N30</f>
        <v>0</v>
      </c>
      <c r="O31" s="37">
        <f>O29-O30</f>
        <v>0</v>
      </c>
      <c r="P31" s="22"/>
      <c r="Q31" s="37">
        <f>Q29-Q30</f>
        <v>0</v>
      </c>
      <c r="R31" s="37" t="str">
        <f t="shared" si="1"/>
        <v/>
      </c>
      <c r="S31" s="42"/>
      <c r="T31" s="42"/>
      <c r="U31" s="42"/>
    </row>
  </sheetData>
  <mergeCells count="23">
    <mergeCell ref="A2:S2"/>
    <mergeCell ref="A3:S3"/>
    <mergeCell ref="K6:L6"/>
    <mergeCell ref="M6:N6"/>
    <mergeCell ref="O6:Q6"/>
    <mergeCell ref="A29:C29"/>
    <mergeCell ref="A30:C30"/>
    <mergeCell ref="A31:C31"/>
    <mergeCell ref="A6:A7"/>
    <mergeCell ref="B6:B7"/>
    <mergeCell ref="C6:C7"/>
    <mergeCell ref="D6:D7"/>
    <mergeCell ref="E6:E7"/>
    <mergeCell ref="F6:F7"/>
    <mergeCell ref="G6:G7"/>
    <mergeCell ref="H6:H7"/>
    <mergeCell ref="I6:I7"/>
    <mergeCell ref="J6:J7"/>
    <mergeCell ref="R6:R7"/>
    <mergeCell ref="S6:S7"/>
    <mergeCell ref="T6:T7"/>
    <mergeCell ref="U6:U7"/>
    <mergeCell ref="T4:U5"/>
  </mergeCells>
  <hyperlinks>
    <hyperlink ref="A1" location="索引目录!E37" display="返回索引页"/>
    <hyperlink ref="B1" location="固定资产汇总!B1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pageSetUpPr fitToPage="1"/>
  </sheetPr>
  <dimension ref="A1:AG246"/>
  <sheetViews>
    <sheetView tabSelected="1" view="pageBreakPreview" zoomScale="88" zoomScaleNormal="90" workbookViewId="0">
      <selection activeCell="C29" sqref="C29"/>
    </sheetView>
  </sheetViews>
  <sheetFormatPr defaultColWidth="9" defaultRowHeight="15.75" customHeight="1"/>
  <cols>
    <col min="1" max="1" width="5.125" style="15" customWidth="1"/>
    <col min="2" max="2" width="9.375" style="15" customWidth="1"/>
    <col min="3" max="3" width="24.5166666666667" style="15" customWidth="1"/>
    <col min="4" max="4" width="21.5" style="203" customWidth="1"/>
    <col min="5" max="5" width="23.3" style="125" hidden="1" customWidth="1" outlineLevel="1"/>
    <col min="6" max="6" width="35.3166666666667" style="125" customWidth="1" collapsed="1"/>
    <col min="7" max="7" width="9" style="125" customWidth="1"/>
    <col min="8" max="8" width="10.125" style="155" customWidth="1"/>
    <col min="9" max="9" width="5.5" style="125" customWidth="1"/>
    <col min="10" max="10" width="4.25" style="126" customWidth="1"/>
    <col min="11" max="11" width="12.3916666666667" style="155" customWidth="1"/>
    <col min="12" max="12" width="11.25" style="15" customWidth="1"/>
    <col min="13" max="13" width="9.75" style="15" hidden="1" customWidth="1" outlineLevel="1"/>
    <col min="14" max="14" width="9.25" style="15" hidden="1" customWidth="1" outlineLevel="1"/>
    <col min="15" max="15" width="14.5333333333333" style="15" customWidth="1" collapsed="1"/>
    <col min="16" max="16" width="13.05" style="15" customWidth="1"/>
    <col min="17" max="17" width="10.625" style="15" customWidth="1"/>
    <col min="18" max="18" width="10.375" style="15" customWidth="1"/>
    <col min="19" max="19" width="11.9416666666667" style="15" customWidth="1"/>
    <col min="20" max="20" width="7.95" style="15" customWidth="1"/>
    <col min="21" max="21" width="13.6916666666667" style="15" customWidth="1"/>
    <col min="22" max="22" width="17.8916666666667" style="38" customWidth="1"/>
    <col min="23" max="24" width="15" style="38" customWidth="1"/>
    <col min="25" max="25" width="13.3333333333333" style="38" customWidth="1"/>
    <col min="26" max="26" width="15.725" style="38" customWidth="1"/>
    <col min="27" max="28" width="16.4583333333333" style="38" customWidth="1"/>
    <col min="29" max="29" width="9.9" style="15" customWidth="1"/>
    <col min="30" max="30" width="15.9333333333333" style="15" customWidth="1"/>
    <col min="31" max="32" width="24.275" style="15" customWidth="1"/>
    <col min="33" max="33" width="17.8166666666667" style="15" customWidth="1"/>
    <col min="34" max="16384" width="9" style="15"/>
  </cols>
  <sheetData>
    <row r="1" s="86" customFormat="1" ht="10.5" spans="1:28">
      <c r="A1" s="91" t="s">
        <v>324</v>
      </c>
      <c r="B1" s="91" t="s">
        <v>314</v>
      </c>
      <c r="C1" s="88"/>
      <c r="D1" s="204"/>
      <c r="E1" s="127"/>
      <c r="F1" s="127"/>
      <c r="G1" s="127"/>
      <c r="H1" s="127"/>
      <c r="I1" s="127"/>
      <c r="J1" s="152"/>
      <c r="K1" s="127"/>
      <c r="L1" s="88"/>
      <c r="M1" s="88"/>
      <c r="N1" s="88"/>
      <c r="O1" s="88"/>
      <c r="P1" s="88"/>
      <c r="Q1" s="88"/>
      <c r="R1" s="88"/>
      <c r="S1" s="88"/>
      <c r="T1" s="88"/>
      <c r="U1" s="88"/>
      <c r="V1" s="88"/>
      <c r="W1" s="88"/>
      <c r="X1" s="88"/>
      <c r="Y1" s="88"/>
      <c r="Z1" s="88"/>
      <c r="AA1" s="88"/>
      <c r="AB1" s="88"/>
    </row>
    <row r="2" s="12" customFormat="1" ht="30" customHeight="1" spans="1:28">
      <c r="A2" s="128" t="s">
        <v>663</v>
      </c>
      <c r="B2" s="19"/>
      <c r="C2" s="19"/>
      <c r="D2" s="205"/>
      <c r="E2" s="129"/>
      <c r="F2" s="129"/>
      <c r="G2" s="129"/>
      <c r="H2" s="129"/>
      <c r="I2" s="129"/>
      <c r="J2" s="153"/>
      <c r="K2" s="129"/>
      <c r="L2" s="19"/>
      <c r="M2" s="19"/>
      <c r="N2" s="19"/>
      <c r="O2" s="19"/>
      <c r="P2" s="19"/>
      <c r="Q2" s="19"/>
      <c r="R2" s="19"/>
      <c r="S2" s="19"/>
      <c r="T2" s="19"/>
      <c r="U2" s="19"/>
      <c r="V2" s="46"/>
      <c r="W2" s="46"/>
      <c r="X2" s="46"/>
      <c r="Y2" s="46"/>
      <c r="Z2" s="46"/>
      <c r="AA2" s="46"/>
      <c r="AB2" s="46"/>
    </row>
    <row r="3" ht="15" customHeight="1" spans="1:21">
      <c r="A3" s="20" t="str">
        <f>CONCATENATE(封面!D9,封面!F9,封面!G9,封面!H9,封面!I9,封面!J9,封面!K9)</f>
        <v>评估基准日：2025年1月31日</v>
      </c>
      <c r="B3" s="20"/>
      <c r="C3" s="20"/>
      <c r="D3" s="206"/>
      <c r="E3" s="130"/>
      <c r="F3" s="130"/>
      <c r="G3" s="130"/>
      <c r="H3" s="130"/>
      <c r="I3" s="130"/>
      <c r="J3" s="154"/>
      <c r="L3" s="38"/>
      <c r="M3" s="38"/>
      <c r="N3" s="38"/>
      <c r="O3" s="38"/>
      <c r="P3" s="38"/>
      <c r="Q3" s="38"/>
      <c r="R3" s="38"/>
      <c r="S3" s="38"/>
      <c r="T3" s="38"/>
      <c r="U3" s="38"/>
    </row>
    <row r="4" ht="15" customHeight="1" spans="1:24">
      <c r="A4" s="20"/>
      <c r="B4" s="20"/>
      <c r="C4" s="20"/>
      <c r="D4" s="207"/>
      <c r="E4" s="154"/>
      <c r="F4" s="154"/>
      <c r="G4" s="154"/>
      <c r="H4" s="154"/>
      <c r="I4" s="154"/>
      <c r="J4" s="154"/>
      <c r="K4" s="209"/>
      <c r="L4" s="38"/>
      <c r="M4" s="39"/>
      <c r="N4" s="38"/>
      <c r="O4" s="38"/>
      <c r="P4" s="38"/>
      <c r="Q4" s="38" t="s">
        <v>664</v>
      </c>
      <c r="R4" s="38"/>
      <c r="S4" s="38"/>
      <c r="T4" s="38"/>
      <c r="U4" s="38" t="s">
        <v>665</v>
      </c>
      <c r="X4" s="236">
        <v>45688</v>
      </c>
    </row>
    <row r="5" ht="15" customHeight="1" spans="1:33">
      <c r="A5" s="21" t="str">
        <f>封面!D7&amp;封面!F7</f>
        <v>产权持有单位：北京巴布科克·威尔科克斯有限公司</v>
      </c>
      <c r="D5" s="208"/>
      <c r="E5" s="126"/>
      <c r="F5" s="126"/>
      <c r="G5" s="126"/>
      <c r="H5" s="209"/>
      <c r="I5" s="126"/>
      <c r="K5" s="209"/>
      <c r="U5" s="39" t="s">
        <v>327</v>
      </c>
      <c r="AC5" s="243" t="s">
        <v>666</v>
      </c>
      <c r="AD5" s="244"/>
      <c r="AE5" s="243" t="s">
        <v>667</v>
      </c>
      <c r="AF5" s="245" t="s">
        <v>668</v>
      </c>
      <c r="AG5" s="255"/>
    </row>
    <row r="6" s="13" customFormat="1" ht="15" customHeight="1" spans="1:33">
      <c r="A6" s="22" t="s">
        <v>328</v>
      </c>
      <c r="B6" s="22" t="s">
        <v>669</v>
      </c>
      <c r="C6" s="56" t="s">
        <v>670</v>
      </c>
      <c r="D6" s="156" t="s">
        <v>482</v>
      </c>
      <c r="E6" s="210" t="s">
        <v>671</v>
      </c>
      <c r="F6" s="156" t="s">
        <v>672</v>
      </c>
      <c r="G6" s="211" t="s">
        <v>501</v>
      </c>
      <c r="H6" s="211" t="s">
        <v>673</v>
      </c>
      <c r="I6" s="156" t="s">
        <v>483</v>
      </c>
      <c r="J6" s="156" t="s">
        <v>484</v>
      </c>
      <c r="K6" s="156" t="s">
        <v>674</v>
      </c>
      <c r="L6" s="56" t="s">
        <v>530</v>
      </c>
      <c r="M6" s="22" t="s">
        <v>333</v>
      </c>
      <c r="N6" s="23"/>
      <c r="O6" s="106" t="s">
        <v>334</v>
      </c>
      <c r="P6" s="107"/>
      <c r="Q6" s="22" t="s">
        <v>335</v>
      </c>
      <c r="R6" s="22"/>
      <c r="S6" s="22"/>
      <c r="T6" s="56" t="s">
        <v>337</v>
      </c>
      <c r="U6" s="56" t="s">
        <v>338</v>
      </c>
      <c r="AC6" s="244"/>
      <c r="AD6" s="244"/>
      <c r="AE6" s="244"/>
      <c r="AF6" s="246"/>
      <c r="AG6" s="256"/>
    </row>
    <row r="7" s="13" customFormat="1" ht="15" customHeight="1" spans="1:33">
      <c r="A7" s="22"/>
      <c r="B7" s="22"/>
      <c r="C7" s="22"/>
      <c r="D7" s="157"/>
      <c r="E7" s="212"/>
      <c r="F7" s="157"/>
      <c r="G7" s="213"/>
      <c r="H7" s="213"/>
      <c r="I7" s="157"/>
      <c r="J7" s="157"/>
      <c r="K7" s="157"/>
      <c r="L7" s="22"/>
      <c r="M7" s="22" t="s">
        <v>622</v>
      </c>
      <c r="N7" s="23" t="s">
        <v>623</v>
      </c>
      <c r="O7" s="33" t="s">
        <v>622</v>
      </c>
      <c r="P7" s="22" t="s">
        <v>623</v>
      </c>
      <c r="Q7" s="22" t="s">
        <v>622</v>
      </c>
      <c r="R7" s="22" t="s">
        <v>533</v>
      </c>
      <c r="S7" s="22" t="s">
        <v>623</v>
      </c>
      <c r="T7" s="22"/>
      <c r="U7" s="22"/>
      <c r="V7" s="237" t="s">
        <v>675</v>
      </c>
      <c r="W7" s="237" t="s">
        <v>676</v>
      </c>
      <c r="X7" s="237" t="s">
        <v>677</v>
      </c>
      <c r="Y7" s="237" t="s">
        <v>678</v>
      </c>
      <c r="Z7" s="237" t="s">
        <v>679</v>
      </c>
      <c r="AA7" s="237" t="s">
        <v>680</v>
      </c>
      <c r="AB7" s="237" t="s">
        <v>681</v>
      </c>
      <c r="AC7" s="247" t="s">
        <v>682</v>
      </c>
      <c r="AD7" s="247" t="s">
        <v>683</v>
      </c>
      <c r="AE7" s="248" t="s">
        <v>684</v>
      </c>
      <c r="AF7" s="249" t="s">
        <v>685</v>
      </c>
      <c r="AG7" s="249" t="s">
        <v>686</v>
      </c>
    </row>
    <row r="8" ht="15" customHeight="1" spans="1:33">
      <c r="A8" s="162">
        <v>1</v>
      </c>
      <c r="B8" s="214" t="s">
        <v>687</v>
      </c>
      <c r="C8" s="215" t="s">
        <v>688</v>
      </c>
      <c r="D8" s="216" t="s">
        <v>689</v>
      </c>
      <c r="E8" s="215" t="s">
        <v>690</v>
      </c>
      <c r="F8" s="215" t="s">
        <v>691</v>
      </c>
      <c r="G8" s="158"/>
      <c r="H8" s="217"/>
      <c r="I8" s="158" t="s">
        <v>692</v>
      </c>
      <c r="J8" s="223">
        <v>1</v>
      </c>
      <c r="K8" s="224">
        <v>39037</v>
      </c>
      <c r="L8" s="225">
        <v>39037</v>
      </c>
      <c r="M8" s="226"/>
      <c r="N8" s="227"/>
      <c r="O8" s="228">
        <v>36000</v>
      </c>
      <c r="P8" s="228">
        <v>3600</v>
      </c>
      <c r="Q8" s="29">
        <f>ROUND(AG8*J8,0)</f>
        <v>3500</v>
      </c>
      <c r="R8" s="25" t="s">
        <v>693</v>
      </c>
      <c r="S8" s="29">
        <f>ROUND(Q8,0)</f>
        <v>3500</v>
      </c>
      <c r="T8" s="29">
        <f>IF(P8=0,"",(S8-P8)/P8*100)</f>
        <v>-2.78</v>
      </c>
      <c r="U8" s="217" t="s">
        <v>694</v>
      </c>
      <c r="V8" s="238" t="s">
        <v>668</v>
      </c>
      <c r="W8" s="38">
        <v>16</v>
      </c>
      <c r="X8" s="239">
        <f>($X$4-L8)/365</f>
        <v>18.22</v>
      </c>
      <c r="Y8" s="38">
        <f>W8-X8</f>
        <v>-2.22</v>
      </c>
      <c r="Z8" s="250">
        <f>Y8/W8*100</f>
        <v>-14</v>
      </c>
      <c r="AA8" s="38">
        <f>Z8</f>
        <v>-14</v>
      </c>
      <c r="AB8" s="38">
        <f>Z8*0.4+AA8*0.6</f>
        <v>-14</v>
      </c>
      <c r="AF8" s="15">
        <v>15525533672</v>
      </c>
      <c r="AG8" s="257">
        <v>3500</v>
      </c>
    </row>
    <row r="9" ht="15" customHeight="1" spans="1:33">
      <c r="A9" s="162">
        <v>2</v>
      </c>
      <c r="B9" s="214" t="s">
        <v>695</v>
      </c>
      <c r="C9" s="215" t="s">
        <v>688</v>
      </c>
      <c r="D9" s="216" t="s">
        <v>689</v>
      </c>
      <c r="E9" s="215" t="s">
        <v>690</v>
      </c>
      <c r="F9" s="215" t="s">
        <v>691</v>
      </c>
      <c r="G9" s="158"/>
      <c r="H9" s="217"/>
      <c r="I9" s="158" t="s">
        <v>692</v>
      </c>
      <c r="J9" s="223">
        <v>1</v>
      </c>
      <c r="K9" s="224">
        <v>39428</v>
      </c>
      <c r="L9" s="225">
        <v>39428</v>
      </c>
      <c r="M9" s="226"/>
      <c r="N9" s="227"/>
      <c r="O9" s="228">
        <v>38075</v>
      </c>
      <c r="P9" s="228">
        <v>3807.5</v>
      </c>
      <c r="Q9" s="29">
        <f>ROUND(AG9*J9,0)</f>
        <v>3500</v>
      </c>
      <c r="R9" s="25" t="s">
        <v>693</v>
      </c>
      <c r="S9" s="29">
        <f>ROUND(Q9,0)</f>
        <v>3500</v>
      </c>
      <c r="T9" s="29">
        <f t="shared" ref="T9:T72" si="0">IF(P9=0,"",(S9-P9)/P9*100)</f>
        <v>-8.08</v>
      </c>
      <c r="U9" s="217" t="s">
        <v>694</v>
      </c>
      <c r="V9" s="238" t="s">
        <v>668</v>
      </c>
      <c r="W9" s="38">
        <v>16</v>
      </c>
      <c r="X9" s="239">
        <f t="shared" ref="X9:X72" si="1">($X$4-L9)/365</f>
        <v>17.15</v>
      </c>
      <c r="Y9" s="38">
        <f t="shared" ref="Y9:Y72" si="2">W9-X9</f>
        <v>-1.15</v>
      </c>
      <c r="Z9" s="250">
        <f t="shared" ref="Z9:Z72" si="3">Y9/W9*100</f>
        <v>-7</v>
      </c>
      <c r="AA9" s="38">
        <f t="shared" ref="AA9:AA72" si="4">Z9</f>
        <v>-7</v>
      </c>
      <c r="AB9" s="38">
        <f t="shared" ref="AB9:AB72" si="5">Z9*0.4+AA9*0.6</f>
        <v>-7</v>
      </c>
      <c r="AF9" s="15">
        <v>15525533672</v>
      </c>
      <c r="AG9" s="257">
        <v>3500</v>
      </c>
    </row>
    <row r="10" s="126" customFormat="1" ht="15" customHeight="1" spans="1:33">
      <c r="A10" s="162">
        <v>3</v>
      </c>
      <c r="B10" s="214" t="s">
        <v>696</v>
      </c>
      <c r="C10" s="215" t="s">
        <v>697</v>
      </c>
      <c r="D10" s="216" t="s">
        <v>698</v>
      </c>
      <c r="E10" s="215" t="s">
        <v>699</v>
      </c>
      <c r="F10" s="215" t="s">
        <v>700</v>
      </c>
      <c r="G10" s="158"/>
      <c r="H10" s="217"/>
      <c r="I10" s="158" t="s">
        <v>692</v>
      </c>
      <c r="J10" s="223">
        <v>1</v>
      </c>
      <c r="K10" s="224">
        <v>38383</v>
      </c>
      <c r="L10" s="225">
        <v>38383</v>
      </c>
      <c r="M10" s="226"/>
      <c r="N10" s="227"/>
      <c r="O10" s="228">
        <v>2680</v>
      </c>
      <c r="P10" s="228">
        <v>268</v>
      </c>
      <c r="Q10" s="29">
        <f>ROUND(AG10*J10,0)</f>
        <v>200</v>
      </c>
      <c r="R10" s="25" t="s">
        <v>693</v>
      </c>
      <c r="S10" s="29">
        <f>ROUND(Q10,0)</f>
        <v>200</v>
      </c>
      <c r="T10" s="29">
        <f t="shared" si="0"/>
        <v>-25.37</v>
      </c>
      <c r="U10" s="217" t="s">
        <v>694</v>
      </c>
      <c r="V10" s="238" t="s">
        <v>668</v>
      </c>
      <c r="W10" s="209">
        <v>12</v>
      </c>
      <c r="X10" s="239">
        <f t="shared" si="1"/>
        <v>20.01</v>
      </c>
      <c r="Y10" s="38">
        <f t="shared" si="2"/>
        <v>-8.01</v>
      </c>
      <c r="Z10" s="250">
        <f t="shared" si="3"/>
        <v>-67</v>
      </c>
      <c r="AA10" s="38">
        <f t="shared" si="4"/>
        <v>-67</v>
      </c>
      <c r="AB10" s="38">
        <f t="shared" si="5"/>
        <v>-67</v>
      </c>
      <c r="AF10" s="15">
        <v>15525533672</v>
      </c>
      <c r="AG10" s="257">
        <v>200</v>
      </c>
    </row>
    <row r="11" s="126" customFormat="1" ht="15" customHeight="1" spans="1:33">
      <c r="A11" s="162">
        <v>4</v>
      </c>
      <c r="B11" s="214" t="s">
        <v>701</v>
      </c>
      <c r="C11" s="215" t="s">
        <v>702</v>
      </c>
      <c r="D11" s="216" t="s">
        <v>703</v>
      </c>
      <c r="E11" s="215" t="s">
        <v>690</v>
      </c>
      <c r="F11" s="215" t="s">
        <v>704</v>
      </c>
      <c r="G11" s="158"/>
      <c r="H11" s="217"/>
      <c r="I11" s="158" t="s">
        <v>692</v>
      </c>
      <c r="J11" s="223">
        <v>1</v>
      </c>
      <c r="K11" s="224">
        <v>41604</v>
      </c>
      <c r="L11" s="225">
        <v>41604</v>
      </c>
      <c r="M11" s="226"/>
      <c r="N11" s="227"/>
      <c r="O11" s="228">
        <v>97778.71</v>
      </c>
      <c r="P11" s="228">
        <v>9777.87</v>
      </c>
      <c r="Q11" s="240">
        <f>ROUND(AD11/1.13,0)</f>
        <v>63717</v>
      </c>
      <c r="R11" s="162">
        <f>IF(AB11&gt;15,AB11,15)</f>
        <v>30</v>
      </c>
      <c r="S11" s="240">
        <f>ROUND(Q11*R11%*J11,0)</f>
        <v>19115</v>
      </c>
      <c r="T11" s="240">
        <f t="shared" si="0"/>
        <v>95.49</v>
      </c>
      <c r="U11" s="217" t="s">
        <v>694</v>
      </c>
      <c r="V11" s="241" t="s">
        <v>666</v>
      </c>
      <c r="W11" s="209">
        <v>16</v>
      </c>
      <c r="X11" s="242">
        <f t="shared" si="1"/>
        <v>11.19</v>
      </c>
      <c r="Y11" s="209">
        <f t="shared" si="2"/>
        <v>4.81</v>
      </c>
      <c r="Z11" s="251">
        <f t="shared" si="3"/>
        <v>30</v>
      </c>
      <c r="AA11" s="209">
        <f t="shared" si="4"/>
        <v>30</v>
      </c>
      <c r="AB11" s="209">
        <f t="shared" si="5"/>
        <v>30</v>
      </c>
      <c r="AC11" s="252" t="s">
        <v>705</v>
      </c>
      <c r="AD11" s="126">
        <v>72000</v>
      </c>
      <c r="AG11" s="258"/>
    </row>
    <row r="12" ht="15" customHeight="1" spans="1:33">
      <c r="A12" s="162">
        <v>5</v>
      </c>
      <c r="B12" s="214" t="s">
        <v>706</v>
      </c>
      <c r="C12" s="215" t="s">
        <v>707</v>
      </c>
      <c r="D12" s="216" t="s">
        <v>708</v>
      </c>
      <c r="E12" s="215" t="s">
        <v>690</v>
      </c>
      <c r="F12" s="215" t="s">
        <v>709</v>
      </c>
      <c r="G12" s="158"/>
      <c r="H12" s="217"/>
      <c r="I12" s="158" t="s">
        <v>692</v>
      </c>
      <c r="J12" s="223">
        <v>1</v>
      </c>
      <c r="K12" s="224">
        <v>41298</v>
      </c>
      <c r="L12" s="225">
        <v>41298</v>
      </c>
      <c r="M12" s="226"/>
      <c r="N12" s="227"/>
      <c r="O12" s="228">
        <v>89743.59</v>
      </c>
      <c r="P12" s="228">
        <v>8974.36</v>
      </c>
      <c r="Q12" s="240">
        <f>ROUND(AD12/1.13,0)</f>
        <v>40708</v>
      </c>
      <c r="R12" s="162">
        <f>IF(AB12&gt;15,AB12,15)</f>
        <v>25</v>
      </c>
      <c r="S12" s="240">
        <f>ROUND(Q12*R12%*J12,0)</f>
        <v>10177</v>
      </c>
      <c r="T12" s="29">
        <f t="shared" si="0"/>
        <v>13.4</v>
      </c>
      <c r="U12" s="217" t="s">
        <v>694</v>
      </c>
      <c r="V12" s="238" t="s">
        <v>666</v>
      </c>
      <c r="W12" s="38">
        <v>16</v>
      </c>
      <c r="X12" s="239">
        <f t="shared" si="1"/>
        <v>12.03</v>
      </c>
      <c r="Y12" s="38">
        <f t="shared" si="2"/>
        <v>3.97</v>
      </c>
      <c r="Z12" s="250">
        <f t="shared" si="3"/>
        <v>25</v>
      </c>
      <c r="AA12" s="38">
        <f t="shared" si="4"/>
        <v>25</v>
      </c>
      <c r="AB12" s="38">
        <f t="shared" si="5"/>
        <v>25</v>
      </c>
      <c r="AC12" s="253" t="s">
        <v>710</v>
      </c>
      <c r="AD12" s="15">
        <v>46000</v>
      </c>
      <c r="AG12" s="257"/>
    </row>
    <row r="13" ht="15" customHeight="1" spans="1:33">
      <c r="A13" s="162">
        <v>6</v>
      </c>
      <c r="B13" s="214" t="s">
        <v>711</v>
      </c>
      <c r="C13" s="215" t="s">
        <v>707</v>
      </c>
      <c r="D13" s="216" t="s">
        <v>708</v>
      </c>
      <c r="E13" s="215" t="s">
        <v>690</v>
      </c>
      <c r="F13" s="215" t="s">
        <v>709</v>
      </c>
      <c r="G13" s="158"/>
      <c r="H13" s="217"/>
      <c r="I13" s="158" t="s">
        <v>692</v>
      </c>
      <c r="J13" s="223">
        <v>1</v>
      </c>
      <c r="K13" s="224">
        <v>41268</v>
      </c>
      <c r="L13" s="225">
        <v>41268</v>
      </c>
      <c r="M13" s="226"/>
      <c r="N13" s="227"/>
      <c r="O13" s="228">
        <v>89743.59</v>
      </c>
      <c r="P13" s="228">
        <v>8974.36</v>
      </c>
      <c r="Q13" s="240">
        <f>ROUND(AD13/1.13,0)</f>
        <v>40708</v>
      </c>
      <c r="R13" s="162">
        <f>IF(AB13&gt;15,AB13,15)</f>
        <v>24</v>
      </c>
      <c r="S13" s="240">
        <f>ROUND(Q13*R13%*J13,0)</f>
        <v>9770</v>
      </c>
      <c r="T13" s="29">
        <f t="shared" si="0"/>
        <v>8.87</v>
      </c>
      <c r="U13" s="217" t="s">
        <v>694</v>
      </c>
      <c r="V13" s="238" t="s">
        <v>666</v>
      </c>
      <c r="W13" s="38">
        <v>16</v>
      </c>
      <c r="X13" s="239">
        <f t="shared" si="1"/>
        <v>12.11</v>
      </c>
      <c r="Y13" s="38">
        <f t="shared" si="2"/>
        <v>3.89</v>
      </c>
      <c r="Z13" s="250">
        <f t="shared" si="3"/>
        <v>24</v>
      </c>
      <c r="AA13" s="38">
        <f t="shared" si="4"/>
        <v>24</v>
      </c>
      <c r="AB13" s="38">
        <f t="shared" si="5"/>
        <v>24</v>
      </c>
      <c r="AC13" s="253" t="s">
        <v>710</v>
      </c>
      <c r="AD13" s="15">
        <v>46000</v>
      </c>
      <c r="AG13" s="257"/>
    </row>
    <row r="14" s="126" customFormat="1" ht="15" customHeight="1" spans="1:33">
      <c r="A14" s="162">
        <v>7</v>
      </c>
      <c r="B14" s="214" t="s">
        <v>712</v>
      </c>
      <c r="C14" s="215" t="s">
        <v>713</v>
      </c>
      <c r="D14" s="218" t="s">
        <v>714</v>
      </c>
      <c r="E14" s="219" t="s">
        <v>715</v>
      </c>
      <c r="F14" s="215" t="s">
        <v>716</v>
      </c>
      <c r="G14" s="158" t="s">
        <v>717</v>
      </c>
      <c r="H14" s="220">
        <f>(18.61+21.46)/2</f>
        <v>20.035</v>
      </c>
      <c r="I14" s="158" t="s">
        <v>692</v>
      </c>
      <c r="J14" s="223">
        <v>1</v>
      </c>
      <c r="K14" s="224">
        <v>31644</v>
      </c>
      <c r="L14" s="225">
        <v>31644</v>
      </c>
      <c r="M14" s="229"/>
      <c r="N14" s="230"/>
      <c r="O14" s="228">
        <v>77581.28</v>
      </c>
      <c r="P14" s="228">
        <v>7758.13</v>
      </c>
      <c r="Q14" s="240" t="e">
        <f>#REF!</f>
        <v>#REF!</v>
      </c>
      <c r="R14" s="162" t="s">
        <v>693</v>
      </c>
      <c r="S14" s="240" t="e">
        <f t="shared" ref="S14:S20" si="6">ROUND(Q14,0)</f>
        <v>#REF!</v>
      </c>
      <c r="T14" s="240" t="e">
        <f t="shared" si="0"/>
        <v>#REF!</v>
      </c>
      <c r="U14" s="217" t="s">
        <v>718</v>
      </c>
      <c r="V14" s="241" t="s">
        <v>668</v>
      </c>
      <c r="W14" s="209">
        <v>20</v>
      </c>
      <c r="X14" s="242">
        <f t="shared" si="1"/>
        <v>38.48</v>
      </c>
      <c r="Y14" s="209">
        <f t="shared" si="2"/>
        <v>-18.48</v>
      </c>
      <c r="Z14" s="251">
        <f t="shared" si="3"/>
        <v>-92</v>
      </c>
      <c r="AA14" s="209">
        <f t="shared" si="4"/>
        <v>-92</v>
      </c>
      <c r="AB14" s="209">
        <f t="shared" si="5"/>
        <v>-92</v>
      </c>
      <c r="AG14" s="258"/>
    </row>
    <row r="15" s="126" customFormat="1" ht="15" customHeight="1" spans="1:33">
      <c r="A15" s="162">
        <v>8</v>
      </c>
      <c r="B15" s="214" t="s">
        <v>719</v>
      </c>
      <c r="C15" s="215" t="s">
        <v>713</v>
      </c>
      <c r="D15" s="218" t="s">
        <v>720</v>
      </c>
      <c r="E15" s="219" t="s">
        <v>721</v>
      </c>
      <c r="F15" s="215" t="s">
        <v>722</v>
      </c>
      <c r="G15" s="158" t="s">
        <v>717</v>
      </c>
      <c r="H15" s="220">
        <v>62.65</v>
      </c>
      <c r="I15" s="158" t="s">
        <v>692</v>
      </c>
      <c r="J15" s="223">
        <v>1</v>
      </c>
      <c r="K15" s="224">
        <v>34079</v>
      </c>
      <c r="L15" s="225">
        <v>34079</v>
      </c>
      <c r="M15" s="229"/>
      <c r="N15" s="230"/>
      <c r="O15" s="228">
        <v>236951</v>
      </c>
      <c r="P15" s="228">
        <v>23695.1</v>
      </c>
      <c r="Q15" s="240" t="e">
        <f>#REF!</f>
        <v>#REF!</v>
      </c>
      <c r="R15" s="162" t="s">
        <v>693</v>
      </c>
      <c r="S15" s="240" t="e">
        <f t="shared" si="6"/>
        <v>#REF!</v>
      </c>
      <c r="T15" s="240" t="e">
        <f t="shared" si="0"/>
        <v>#REF!</v>
      </c>
      <c r="U15" s="217" t="s">
        <v>718</v>
      </c>
      <c r="V15" s="241" t="s">
        <v>668</v>
      </c>
      <c r="W15" s="209">
        <v>20</v>
      </c>
      <c r="X15" s="242">
        <f t="shared" si="1"/>
        <v>31.81</v>
      </c>
      <c r="Y15" s="209">
        <f t="shared" si="2"/>
        <v>-11.81</v>
      </c>
      <c r="Z15" s="251">
        <f t="shared" si="3"/>
        <v>-59</v>
      </c>
      <c r="AA15" s="209">
        <f t="shared" si="4"/>
        <v>-59</v>
      </c>
      <c r="AB15" s="209">
        <f t="shared" si="5"/>
        <v>-59</v>
      </c>
      <c r="AG15" s="258"/>
    </row>
    <row r="16" s="126" customFormat="1" ht="15" customHeight="1" spans="1:33">
      <c r="A16" s="162">
        <v>9</v>
      </c>
      <c r="B16" s="214" t="s">
        <v>723</v>
      </c>
      <c r="C16" s="215" t="s">
        <v>713</v>
      </c>
      <c r="D16" s="218" t="s">
        <v>724</v>
      </c>
      <c r="E16" s="219" t="s">
        <v>725</v>
      </c>
      <c r="F16" s="215" t="s">
        <v>726</v>
      </c>
      <c r="G16" s="158" t="s">
        <v>717</v>
      </c>
      <c r="H16" s="220">
        <v>71.4</v>
      </c>
      <c r="I16" s="158" t="s">
        <v>692</v>
      </c>
      <c r="J16" s="223">
        <v>1</v>
      </c>
      <c r="K16" s="224">
        <v>34079</v>
      </c>
      <c r="L16" s="225">
        <v>34079</v>
      </c>
      <c r="M16" s="231"/>
      <c r="N16" s="231"/>
      <c r="O16" s="228">
        <v>391988</v>
      </c>
      <c r="P16" s="228">
        <v>39198.8</v>
      </c>
      <c r="Q16" s="240" t="e">
        <f>#REF!</f>
        <v>#REF!</v>
      </c>
      <c r="R16" s="162" t="s">
        <v>693</v>
      </c>
      <c r="S16" s="240" t="e">
        <f t="shared" si="6"/>
        <v>#REF!</v>
      </c>
      <c r="T16" s="240" t="e">
        <f t="shared" si="0"/>
        <v>#REF!</v>
      </c>
      <c r="U16" s="217" t="s">
        <v>718</v>
      </c>
      <c r="V16" s="241" t="s">
        <v>668</v>
      </c>
      <c r="W16" s="209">
        <v>20</v>
      </c>
      <c r="X16" s="242">
        <f t="shared" si="1"/>
        <v>31.81</v>
      </c>
      <c r="Y16" s="209">
        <f t="shared" si="2"/>
        <v>-11.81</v>
      </c>
      <c r="Z16" s="251">
        <f t="shared" si="3"/>
        <v>-59</v>
      </c>
      <c r="AA16" s="209">
        <f t="shared" si="4"/>
        <v>-59</v>
      </c>
      <c r="AB16" s="209">
        <f t="shared" si="5"/>
        <v>-59</v>
      </c>
      <c r="AG16" s="258"/>
    </row>
    <row r="17" s="126" customFormat="1" ht="15" customHeight="1" spans="1:33">
      <c r="A17" s="162">
        <v>10</v>
      </c>
      <c r="B17" s="214" t="s">
        <v>727</v>
      </c>
      <c r="C17" s="215" t="s">
        <v>728</v>
      </c>
      <c r="D17" s="216" t="s">
        <v>729</v>
      </c>
      <c r="E17" s="219" t="s">
        <v>730</v>
      </c>
      <c r="F17" s="215" t="s">
        <v>731</v>
      </c>
      <c r="G17" s="158" t="s">
        <v>717</v>
      </c>
      <c r="H17" s="220">
        <f>H19*2</f>
        <v>57.1</v>
      </c>
      <c r="I17" s="158" t="s">
        <v>692</v>
      </c>
      <c r="J17" s="223">
        <v>1</v>
      </c>
      <c r="K17" s="224">
        <v>39983</v>
      </c>
      <c r="L17" s="225">
        <v>39983</v>
      </c>
      <c r="M17" s="231"/>
      <c r="N17" s="231"/>
      <c r="O17" s="228">
        <v>962350.43</v>
      </c>
      <c r="P17" s="228">
        <v>96235.04</v>
      </c>
      <c r="Q17" s="240" t="e">
        <f>#REF!</f>
        <v>#REF!</v>
      </c>
      <c r="R17" s="162" t="s">
        <v>693</v>
      </c>
      <c r="S17" s="240" t="e">
        <f t="shared" si="6"/>
        <v>#REF!</v>
      </c>
      <c r="T17" s="240" t="e">
        <f t="shared" si="0"/>
        <v>#REF!</v>
      </c>
      <c r="U17" s="217" t="s">
        <v>718</v>
      </c>
      <c r="V17" s="241" t="s">
        <v>668</v>
      </c>
      <c r="W17" s="209">
        <v>15</v>
      </c>
      <c r="X17" s="242">
        <f t="shared" si="1"/>
        <v>15.63</v>
      </c>
      <c r="Y17" s="209">
        <f t="shared" si="2"/>
        <v>-0.630000000000001</v>
      </c>
      <c r="Z17" s="251">
        <f t="shared" si="3"/>
        <v>-4</v>
      </c>
      <c r="AA17" s="209">
        <f t="shared" si="4"/>
        <v>-4</v>
      </c>
      <c r="AB17" s="209">
        <f t="shared" si="5"/>
        <v>-4</v>
      </c>
      <c r="AG17" s="258"/>
    </row>
    <row r="18" s="126" customFormat="1" ht="15" customHeight="1" spans="1:33">
      <c r="A18" s="162">
        <v>11</v>
      </c>
      <c r="B18" s="214" t="s">
        <v>732</v>
      </c>
      <c r="C18" s="215" t="s">
        <v>733</v>
      </c>
      <c r="D18" s="216" t="s">
        <v>734</v>
      </c>
      <c r="E18" s="219" t="s">
        <v>735</v>
      </c>
      <c r="F18" s="215" t="s">
        <v>731</v>
      </c>
      <c r="G18" s="158" t="s">
        <v>717</v>
      </c>
      <c r="H18" s="220">
        <v>18.77</v>
      </c>
      <c r="I18" s="158" t="s">
        <v>692</v>
      </c>
      <c r="J18" s="223">
        <v>1</v>
      </c>
      <c r="K18" s="224">
        <v>39983</v>
      </c>
      <c r="L18" s="225">
        <v>39983</v>
      </c>
      <c r="M18" s="231"/>
      <c r="N18" s="231"/>
      <c r="O18" s="228">
        <v>186136.75</v>
      </c>
      <c r="P18" s="228">
        <v>18613.68</v>
      </c>
      <c r="Q18" s="240" t="e">
        <f>#REF!</f>
        <v>#REF!</v>
      </c>
      <c r="R18" s="162" t="s">
        <v>693</v>
      </c>
      <c r="S18" s="240" t="e">
        <f t="shared" si="6"/>
        <v>#REF!</v>
      </c>
      <c r="T18" s="240" t="e">
        <f t="shared" si="0"/>
        <v>#REF!</v>
      </c>
      <c r="U18" s="217" t="s">
        <v>718</v>
      </c>
      <c r="V18" s="241" t="s">
        <v>668</v>
      </c>
      <c r="W18" s="209">
        <v>15</v>
      </c>
      <c r="X18" s="242">
        <f t="shared" si="1"/>
        <v>15.63</v>
      </c>
      <c r="Y18" s="209">
        <f t="shared" si="2"/>
        <v>-0.630000000000001</v>
      </c>
      <c r="Z18" s="251">
        <f t="shared" si="3"/>
        <v>-4</v>
      </c>
      <c r="AA18" s="209">
        <f t="shared" si="4"/>
        <v>-4</v>
      </c>
      <c r="AB18" s="209">
        <f t="shared" si="5"/>
        <v>-4</v>
      </c>
      <c r="AG18" s="258"/>
    </row>
    <row r="19" s="126" customFormat="1" ht="15" customHeight="1" spans="1:33">
      <c r="A19" s="162">
        <v>12</v>
      </c>
      <c r="B19" s="214" t="s">
        <v>736</v>
      </c>
      <c r="C19" s="215" t="s">
        <v>737</v>
      </c>
      <c r="D19" s="216" t="s">
        <v>729</v>
      </c>
      <c r="E19" s="219" t="s">
        <v>738</v>
      </c>
      <c r="F19" s="215" t="s">
        <v>731</v>
      </c>
      <c r="G19" s="158" t="s">
        <v>717</v>
      </c>
      <c r="H19" s="220">
        <v>28.55</v>
      </c>
      <c r="I19" s="158" t="s">
        <v>692</v>
      </c>
      <c r="J19" s="223">
        <v>1</v>
      </c>
      <c r="K19" s="224">
        <v>39986</v>
      </c>
      <c r="L19" s="225">
        <v>39986</v>
      </c>
      <c r="M19" s="231"/>
      <c r="N19" s="231"/>
      <c r="O19" s="228">
        <v>411760.68</v>
      </c>
      <c r="P19" s="228">
        <v>41176.07</v>
      </c>
      <c r="Q19" s="240" t="e">
        <f>#REF!</f>
        <v>#REF!</v>
      </c>
      <c r="R19" s="162" t="s">
        <v>693</v>
      </c>
      <c r="S19" s="240" t="e">
        <f t="shared" si="6"/>
        <v>#REF!</v>
      </c>
      <c r="T19" s="240" t="e">
        <f t="shared" si="0"/>
        <v>#REF!</v>
      </c>
      <c r="U19" s="217" t="s">
        <v>718</v>
      </c>
      <c r="V19" s="241" t="s">
        <v>668</v>
      </c>
      <c r="W19" s="209">
        <v>15</v>
      </c>
      <c r="X19" s="242">
        <f t="shared" si="1"/>
        <v>15.62</v>
      </c>
      <c r="Y19" s="209">
        <f t="shared" si="2"/>
        <v>-0.619999999999999</v>
      </c>
      <c r="Z19" s="251">
        <f t="shared" si="3"/>
        <v>-4</v>
      </c>
      <c r="AA19" s="209">
        <f t="shared" si="4"/>
        <v>-4</v>
      </c>
      <c r="AB19" s="209">
        <f t="shared" si="5"/>
        <v>-4</v>
      </c>
      <c r="AG19" s="258"/>
    </row>
    <row r="20" s="126" customFormat="1" ht="15" customHeight="1" spans="1:33">
      <c r="A20" s="162">
        <v>13</v>
      </c>
      <c r="B20" s="214" t="s">
        <v>739</v>
      </c>
      <c r="C20" s="215" t="s">
        <v>737</v>
      </c>
      <c r="D20" s="216" t="s">
        <v>729</v>
      </c>
      <c r="E20" s="219" t="s">
        <v>740</v>
      </c>
      <c r="F20" s="215" t="s">
        <v>731</v>
      </c>
      <c r="G20" s="158" t="s">
        <v>717</v>
      </c>
      <c r="H20" s="220">
        <v>28.55</v>
      </c>
      <c r="I20" s="158" t="s">
        <v>692</v>
      </c>
      <c r="J20" s="223">
        <v>1</v>
      </c>
      <c r="K20" s="224">
        <v>40868</v>
      </c>
      <c r="L20" s="225">
        <v>40868</v>
      </c>
      <c r="M20" s="230"/>
      <c r="N20" s="230"/>
      <c r="O20" s="228">
        <v>463247.86</v>
      </c>
      <c r="P20" s="228">
        <v>46324.79</v>
      </c>
      <c r="Q20" s="240" t="e">
        <f>#REF!</f>
        <v>#REF!</v>
      </c>
      <c r="R20" s="162" t="s">
        <v>693</v>
      </c>
      <c r="S20" s="240" t="e">
        <f t="shared" si="6"/>
        <v>#REF!</v>
      </c>
      <c r="T20" s="240" t="e">
        <f t="shared" si="0"/>
        <v>#REF!</v>
      </c>
      <c r="U20" s="217" t="s">
        <v>718</v>
      </c>
      <c r="V20" s="241" t="s">
        <v>668</v>
      </c>
      <c r="W20" s="209">
        <v>15</v>
      </c>
      <c r="X20" s="242">
        <f t="shared" si="1"/>
        <v>13.21</v>
      </c>
      <c r="Y20" s="209">
        <f t="shared" si="2"/>
        <v>1.79</v>
      </c>
      <c r="Z20" s="251">
        <f t="shared" si="3"/>
        <v>12</v>
      </c>
      <c r="AA20" s="209">
        <f t="shared" si="4"/>
        <v>12</v>
      </c>
      <c r="AB20" s="209">
        <f t="shared" si="5"/>
        <v>12</v>
      </c>
      <c r="AC20" s="254"/>
      <c r="AG20" s="258"/>
    </row>
    <row r="21" s="126" customFormat="1" ht="15" customHeight="1" spans="1:33">
      <c r="A21" s="162">
        <v>14</v>
      </c>
      <c r="B21" s="214" t="s">
        <v>741</v>
      </c>
      <c r="C21" s="215" t="s">
        <v>742</v>
      </c>
      <c r="D21" s="216" t="s">
        <v>743</v>
      </c>
      <c r="E21" s="215" t="s">
        <v>744</v>
      </c>
      <c r="F21" s="215" t="s">
        <v>745</v>
      </c>
      <c r="G21" s="158"/>
      <c r="H21" s="221"/>
      <c r="I21" s="158" t="s">
        <v>692</v>
      </c>
      <c r="J21" s="223">
        <v>1</v>
      </c>
      <c r="K21" s="224">
        <v>34262</v>
      </c>
      <c r="L21" s="225">
        <v>34262</v>
      </c>
      <c r="M21" s="227"/>
      <c r="N21" s="227"/>
      <c r="O21" s="228">
        <v>35374.57</v>
      </c>
      <c r="P21" s="228">
        <v>3537.46</v>
      </c>
      <c r="Q21" s="29">
        <f t="shared" ref="Q21:Q27" si="7">ROUND(AG21*J21,0)</f>
        <v>2500</v>
      </c>
      <c r="R21" s="25" t="s">
        <v>693</v>
      </c>
      <c r="S21" s="29">
        <f t="shared" ref="S21:S31" si="8">ROUND(Q21,0)</f>
        <v>2500</v>
      </c>
      <c r="T21" s="29">
        <f t="shared" si="0"/>
        <v>-29.33</v>
      </c>
      <c r="U21" s="217" t="s">
        <v>694</v>
      </c>
      <c r="V21" s="238" t="s">
        <v>668</v>
      </c>
      <c r="W21" s="209">
        <v>15</v>
      </c>
      <c r="X21" s="242">
        <f t="shared" si="1"/>
        <v>31.3</v>
      </c>
      <c r="Y21" s="209">
        <f t="shared" si="2"/>
        <v>-16.3</v>
      </c>
      <c r="Z21" s="251">
        <f t="shared" si="3"/>
        <v>-109</v>
      </c>
      <c r="AA21" s="209">
        <f t="shared" si="4"/>
        <v>-109</v>
      </c>
      <c r="AB21" s="209">
        <f t="shared" si="5"/>
        <v>-109</v>
      </c>
      <c r="AF21" s="15">
        <v>15525533672</v>
      </c>
      <c r="AG21" s="257">
        <v>2500</v>
      </c>
    </row>
    <row r="22" ht="15" customHeight="1" spans="1:33">
      <c r="A22" s="162">
        <v>15</v>
      </c>
      <c r="B22" s="214" t="s">
        <v>746</v>
      </c>
      <c r="C22" s="215" t="s">
        <v>742</v>
      </c>
      <c r="D22" s="216" t="s">
        <v>743</v>
      </c>
      <c r="E22" s="215" t="s">
        <v>744</v>
      </c>
      <c r="F22" s="215" t="s">
        <v>745</v>
      </c>
      <c r="G22" s="158"/>
      <c r="H22" s="221"/>
      <c r="I22" s="158" t="s">
        <v>692</v>
      </c>
      <c r="J22" s="223">
        <v>1</v>
      </c>
      <c r="K22" s="224">
        <v>39184</v>
      </c>
      <c r="L22" s="225">
        <v>39184</v>
      </c>
      <c r="M22" s="227"/>
      <c r="N22" s="227"/>
      <c r="O22" s="228">
        <v>42080</v>
      </c>
      <c r="P22" s="228">
        <v>4208</v>
      </c>
      <c r="Q22" s="29">
        <f t="shared" si="7"/>
        <v>3000</v>
      </c>
      <c r="R22" s="25" t="s">
        <v>693</v>
      </c>
      <c r="S22" s="29">
        <f t="shared" si="8"/>
        <v>3000</v>
      </c>
      <c r="T22" s="29">
        <f t="shared" si="0"/>
        <v>-28.71</v>
      </c>
      <c r="U22" s="217" t="s">
        <v>694</v>
      </c>
      <c r="V22" s="238" t="s">
        <v>668</v>
      </c>
      <c r="W22" s="38">
        <v>15</v>
      </c>
      <c r="X22" s="239">
        <f t="shared" si="1"/>
        <v>17.82</v>
      </c>
      <c r="Y22" s="38">
        <f t="shared" si="2"/>
        <v>-2.82</v>
      </c>
      <c r="Z22" s="250">
        <f t="shared" si="3"/>
        <v>-19</v>
      </c>
      <c r="AA22" s="38">
        <f t="shared" si="4"/>
        <v>-19</v>
      </c>
      <c r="AB22" s="38">
        <f t="shared" si="5"/>
        <v>-19</v>
      </c>
      <c r="AF22" s="15">
        <v>15525533672</v>
      </c>
      <c r="AG22" s="257">
        <v>3000</v>
      </c>
    </row>
    <row r="23" s="126" customFormat="1" ht="15" customHeight="1" spans="1:33">
      <c r="A23" s="162">
        <v>16</v>
      </c>
      <c r="B23" s="214" t="s">
        <v>747</v>
      </c>
      <c r="C23" s="215" t="s">
        <v>742</v>
      </c>
      <c r="D23" s="216" t="s">
        <v>743</v>
      </c>
      <c r="E23" s="215" t="s">
        <v>748</v>
      </c>
      <c r="F23" s="215" t="s">
        <v>745</v>
      </c>
      <c r="G23" s="158"/>
      <c r="H23" s="221"/>
      <c r="I23" s="158" t="s">
        <v>692</v>
      </c>
      <c r="J23" s="223">
        <v>1</v>
      </c>
      <c r="K23" s="224">
        <v>39184</v>
      </c>
      <c r="L23" s="225">
        <v>39184</v>
      </c>
      <c r="M23" s="227"/>
      <c r="N23" s="227"/>
      <c r="O23" s="228">
        <v>42080</v>
      </c>
      <c r="P23" s="228">
        <v>4208</v>
      </c>
      <c r="Q23" s="29">
        <f t="shared" si="7"/>
        <v>3000</v>
      </c>
      <c r="R23" s="25" t="s">
        <v>693</v>
      </c>
      <c r="S23" s="29">
        <f t="shared" si="8"/>
        <v>3000</v>
      </c>
      <c r="T23" s="29">
        <f t="shared" si="0"/>
        <v>-28.71</v>
      </c>
      <c r="U23" s="217" t="s">
        <v>694</v>
      </c>
      <c r="V23" s="238" t="s">
        <v>668</v>
      </c>
      <c r="W23" s="209">
        <v>15</v>
      </c>
      <c r="X23" s="242">
        <f t="shared" si="1"/>
        <v>17.82</v>
      </c>
      <c r="Y23" s="209">
        <f t="shared" si="2"/>
        <v>-2.82</v>
      </c>
      <c r="Z23" s="251">
        <f t="shared" si="3"/>
        <v>-19</v>
      </c>
      <c r="AA23" s="209">
        <f t="shared" si="4"/>
        <v>-19</v>
      </c>
      <c r="AB23" s="209">
        <f t="shared" si="5"/>
        <v>-19</v>
      </c>
      <c r="AF23" s="15">
        <v>15525533672</v>
      </c>
      <c r="AG23" s="257">
        <v>3000</v>
      </c>
    </row>
    <row r="24" ht="15" customHeight="1" spans="1:33">
      <c r="A24" s="162">
        <v>17</v>
      </c>
      <c r="B24" s="214" t="s">
        <v>749</v>
      </c>
      <c r="C24" s="215" t="s">
        <v>742</v>
      </c>
      <c r="D24" s="216" t="s">
        <v>743</v>
      </c>
      <c r="E24" s="215" t="s">
        <v>748</v>
      </c>
      <c r="F24" s="215" t="s">
        <v>745</v>
      </c>
      <c r="G24" s="158"/>
      <c r="H24" s="221"/>
      <c r="I24" s="158" t="s">
        <v>692</v>
      </c>
      <c r="J24" s="223">
        <v>1</v>
      </c>
      <c r="K24" s="224">
        <v>39184</v>
      </c>
      <c r="L24" s="225">
        <v>39184</v>
      </c>
      <c r="M24" s="227"/>
      <c r="N24" s="227"/>
      <c r="O24" s="228">
        <v>42080</v>
      </c>
      <c r="P24" s="228">
        <v>4208</v>
      </c>
      <c r="Q24" s="29">
        <f t="shared" si="7"/>
        <v>3000</v>
      </c>
      <c r="R24" s="25" t="s">
        <v>693</v>
      </c>
      <c r="S24" s="29">
        <f t="shared" si="8"/>
        <v>3000</v>
      </c>
      <c r="T24" s="29">
        <f t="shared" si="0"/>
        <v>-28.71</v>
      </c>
      <c r="U24" s="217" t="s">
        <v>694</v>
      </c>
      <c r="V24" s="238" t="s">
        <v>668</v>
      </c>
      <c r="W24" s="38">
        <v>15</v>
      </c>
      <c r="X24" s="239">
        <f t="shared" si="1"/>
        <v>17.82</v>
      </c>
      <c r="Y24" s="38">
        <f t="shared" si="2"/>
        <v>-2.82</v>
      </c>
      <c r="Z24" s="250">
        <f t="shared" si="3"/>
        <v>-19</v>
      </c>
      <c r="AA24" s="38">
        <f t="shared" si="4"/>
        <v>-19</v>
      </c>
      <c r="AB24" s="38">
        <f t="shared" si="5"/>
        <v>-19</v>
      </c>
      <c r="AF24" s="15">
        <v>15525533672</v>
      </c>
      <c r="AG24" s="257">
        <v>3000</v>
      </c>
    </row>
    <row r="25" ht="15" customHeight="1" spans="1:33">
      <c r="A25" s="162">
        <v>18</v>
      </c>
      <c r="B25" s="214" t="s">
        <v>750</v>
      </c>
      <c r="C25" s="215" t="s">
        <v>742</v>
      </c>
      <c r="D25" s="216" t="s">
        <v>751</v>
      </c>
      <c r="E25" s="215" t="s">
        <v>748</v>
      </c>
      <c r="F25" s="215" t="s">
        <v>745</v>
      </c>
      <c r="G25" s="158"/>
      <c r="H25" s="221"/>
      <c r="I25" s="158" t="s">
        <v>692</v>
      </c>
      <c r="J25" s="223">
        <v>1</v>
      </c>
      <c r="K25" s="224">
        <v>39184</v>
      </c>
      <c r="L25" s="225">
        <v>39184</v>
      </c>
      <c r="M25" s="227"/>
      <c r="N25" s="227"/>
      <c r="O25" s="228">
        <v>54080</v>
      </c>
      <c r="P25" s="228">
        <v>5408</v>
      </c>
      <c r="Q25" s="29">
        <f t="shared" si="7"/>
        <v>3000</v>
      </c>
      <c r="R25" s="25" t="s">
        <v>693</v>
      </c>
      <c r="S25" s="29">
        <f t="shared" si="8"/>
        <v>3000</v>
      </c>
      <c r="T25" s="29">
        <f t="shared" si="0"/>
        <v>-44.53</v>
      </c>
      <c r="U25" s="217" t="s">
        <v>694</v>
      </c>
      <c r="V25" s="238" t="s">
        <v>668</v>
      </c>
      <c r="W25" s="38">
        <v>15</v>
      </c>
      <c r="X25" s="239">
        <f t="shared" si="1"/>
        <v>17.82</v>
      </c>
      <c r="Y25" s="38">
        <f t="shared" si="2"/>
        <v>-2.82</v>
      </c>
      <c r="Z25" s="250">
        <f t="shared" si="3"/>
        <v>-19</v>
      </c>
      <c r="AA25" s="38">
        <f t="shared" si="4"/>
        <v>-19</v>
      </c>
      <c r="AB25" s="38">
        <f t="shared" si="5"/>
        <v>-19</v>
      </c>
      <c r="AF25" s="15">
        <v>15525533672</v>
      </c>
      <c r="AG25" s="257">
        <v>3000</v>
      </c>
    </row>
    <row r="26" ht="15" customHeight="1" spans="1:33">
      <c r="A26" s="162">
        <v>19</v>
      </c>
      <c r="B26" s="214" t="s">
        <v>752</v>
      </c>
      <c r="C26" s="215" t="s">
        <v>742</v>
      </c>
      <c r="D26" s="216" t="s">
        <v>751</v>
      </c>
      <c r="E26" s="215" t="s">
        <v>753</v>
      </c>
      <c r="F26" s="215" t="s">
        <v>745</v>
      </c>
      <c r="G26" s="158"/>
      <c r="H26" s="221"/>
      <c r="I26" s="158" t="s">
        <v>692</v>
      </c>
      <c r="J26" s="223">
        <v>1</v>
      </c>
      <c r="K26" s="224">
        <v>39184</v>
      </c>
      <c r="L26" s="225">
        <v>39184</v>
      </c>
      <c r="M26" s="227"/>
      <c r="N26" s="227"/>
      <c r="O26" s="228">
        <v>54080</v>
      </c>
      <c r="P26" s="228">
        <v>5408</v>
      </c>
      <c r="Q26" s="29">
        <f t="shared" si="7"/>
        <v>3000</v>
      </c>
      <c r="R26" s="25" t="s">
        <v>693</v>
      </c>
      <c r="S26" s="29">
        <f t="shared" si="8"/>
        <v>3000</v>
      </c>
      <c r="T26" s="29">
        <f t="shared" si="0"/>
        <v>-44.53</v>
      </c>
      <c r="U26" s="217" t="s">
        <v>694</v>
      </c>
      <c r="V26" s="238" t="s">
        <v>668</v>
      </c>
      <c r="W26" s="38">
        <v>15</v>
      </c>
      <c r="X26" s="239">
        <f t="shared" si="1"/>
        <v>17.82</v>
      </c>
      <c r="Y26" s="38">
        <f t="shared" si="2"/>
        <v>-2.82</v>
      </c>
      <c r="Z26" s="250">
        <f t="shared" si="3"/>
        <v>-19</v>
      </c>
      <c r="AA26" s="38">
        <f t="shared" si="4"/>
        <v>-19</v>
      </c>
      <c r="AB26" s="38">
        <f t="shared" si="5"/>
        <v>-19</v>
      </c>
      <c r="AF26" s="15">
        <v>15525533672</v>
      </c>
      <c r="AG26" s="257">
        <v>3000</v>
      </c>
    </row>
    <row r="27" s="126" customFormat="1" ht="15" customHeight="1" spans="1:33">
      <c r="A27" s="162">
        <v>20</v>
      </c>
      <c r="B27" s="214" t="s">
        <v>754</v>
      </c>
      <c r="C27" s="215" t="s">
        <v>755</v>
      </c>
      <c r="D27" s="216" t="s">
        <v>756</v>
      </c>
      <c r="E27" s="219" t="s">
        <v>757</v>
      </c>
      <c r="F27" s="215"/>
      <c r="G27" s="158"/>
      <c r="H27" s="217"/>
      <c r="I27" s="158" t="s">
        <v>758</v>
      </c>
      <c r="J27" s="223">
        <v>1</v>
      </c>
      <c r="K27" s="224">
        <v>41408</v>
      </c>
      <c r="L27" s="225">
        <v>41408</v>
      </c>
      <c r="M27" s="230"/>
      <c r="N27" s="230"/>
      <c r="O27" s="228">
        <v>106837.6</v>
      </c>
      <c r="P27" s="228">
        <v>10683.76</v>
      </c>
      <c r="Q27" s="240">
        <f t="shared" si="7"/>
        <v>3000</v>
      </c>
      <c r="R27" s="162" t="s">
        <v>693</v>
      </c>
      <c r="S27" s="240">
        <f t="shared" si="8"/>
        <v>3000</v>
      </c>
      <c r="T27" s="240">
        <f t="shared" si="0"/>
        <v>-71.92</v>
      </c>
      <c r="U27" s="217" t="s">
        <v>694</v>
      </c>
      <c r="V27" s="241" t="s">
        <v>668</v>
      </c>
      <c r="W27" s="209">
        <v>12</v>
      </c>
      <c r="X27" s="242">
        <f t="shared" si="1"/>
        <v>11.73</v>
      </c>
      <c r="Y27" s="209">
        <f t="shared" si="2"/>
        <v>0.27</v>
      </c>
      <c r="Z27" s="251">
        <f t="shared" si="3"/>
        <v>2</v>
      </c>
      <c r="AA27" s="209">
        <f t="shared" si="4"/>
        <v>2</v>
      </c>
      <c r="AB27" s="209">
        <f t="shared" si="5"/>
        <v>2</v>
      </c>
      <c r="AF27" s="126">
        <v>15525533672</v>
      </c>
      <c r="AG27" s="258">
        <v>3000</v>
      </c>
    </row>
    <row r="28" ht="15" customHeight="1" spans="1:33">
      <c r="A28" s="162">
        <v>21</v>
      </c>
      <c r="B28" s="214" t="s">
        <v>759</v>
      </c>
      <c r="C28" s="215" t="s">
        <v>760</v>
      </c>
      <c r="D28" s="216" t="s">
        <v>761</v>
      </c>
      <c r="E28" s="215" t="s">
        <v>762</v>
      </c>
      <c r="F28" s="215"/>
      <c r="G28" s="158" t="s">
        <v>763</v>
      </c>
      <c r="H28" s="220">
        <v>1</v>
      </c>
      <c r="I28" s="158" t="s">
        <v>692</v>
      </c>
      <c r="J28" s="223">
        <v>1</v>
      </c>
      <c r="K28" s="224">
        <v>43579</v>
      </c>
      <c r="L28" s="225">
        <v>43579</v>
      </c>
      <c r="M28" s="227"/>
      <c r="N28" s="227"/>
      <c r="O28" s="228">
        <v>73275.86</v>
      </c>
      <c r="P28" s="228">
        <v>7327.59</v>
      </c>
      <c r="Q28" s="29">
        <f>ROUND(AE28*H28,0)</f>
        <v>2300</v>
      </c>
      <c r="R28" s="25" t="s">
        <v>693</v>
      </c>
      <c r="S28" s="29">
        <f t="shared" si="8"/>
        <v>2300</v>
      </c>
      <c r="T28" s="29">
        <f t="shared" si="0"/>
        <v>-68.61</v>
      </c>
      <c r="U28" s="217" t="s">
        <v>718</v>
      </c>
      <c r="V28" s="238" t="s">
        <v>764</v>
      </c>
      <c r="X28" s="239">
        <f t="shared" si="1"/>
        <v>5.78</v>
      </c>
      <c r="Y28" s="38">
        <f t="shared" si="2"/>
        <v>-5.78</v>
      </c>
      <c r="Z28" s="250" t="e">
        <f t="shared" si="3"/>
        <v>#DIV/0!</v>
      </c>
      <c r="AA28" s="38" t="e">
        <f t="shared" si="4"/>
        <v>#DIV/0!</v>
      </c>
      <c r="AB28" s="38" t="e">
        <f t="shared" si="5"/>
        <v>#DIV/0!</v>
      </c>
      <c r="AE28" s="15">
        <v>2300</v>
      </c>
      <c r="AG28" s="257"/>
    </row>
    <row r="29" ht="15" customHeight="1" spans="1:33">
      <c r="A29" s="162">
        <v>22</v>
      </c>
      <c r="B29" s="214" t="s">
        <v>765</v>
      </c>
      <c r="C29" s="215" t="s">
        <v>766</v>
      </c>
      <c r="D29" s="216" t="s">
        <v>767</v>
      </c>
      <c r="E29" s="215" t="s">
        <v>748</v>
      </c>
      <c r="F29" s="215" t="s">
        <v>768</v>
      </c>
      <c r="G29" s="158" t="s">
        <v>763</v>
      </c>
      <c r="H29" s="220">
        <v>63</v>
      </c>
      <c r="I29" s="158" t="s">
        <v>692</v>
      </c>
      <c r="J29" s="223">
        <v>1</v>
      </c>
      <c r="K29" s="224">
        <v>39428</v>
      </c>
      <c r="L29" s="225">
        <v>39428</v>
      </c>
      <c r="M29" s="227"/>
      <c r="N29" s="227"/>
      <c r="O29" s="228">
        <v>900000</v>
      </c>
      <c r="P29" s="228">
        <v>90000</v>
      </c>
      <c r="Q29" s="29">
        <f>ROUND(AE29*H29,0)</f>
        <v>144900</v>
      </c>
      <c r="R29" s="25" t="s">
        <v>693</v>
      </c>
      <c r="S29" s="29">
        <f t="shared" si="8"/>
        <v>144900</v>
      </c>
      <c r="T29" s="29">
        <f t="shared" si="0"/>
        <v>61</v>
      </c>
      <c r="U29" s="217" t="s">
        <v>718</v>
      </c>
      <c r="V29" s="238" t="s">
        <v>764</v>
      </c>
      <c r="W29" s="38">
        <v>20</v>
      </c>
      <c r="X29" s="239">
        <f t="shared" si="1"/>
        <v>17.15</v>
      </c>
      <c r="Y29" s="38">
        <f t="shared" si="2"/>
        <v>2.85</v>
      </c>
      <c r="Z29" s="250">
        <f t="shared" si="3"/>
        <v>14</v>
      </c>
      <c r="AA29" s="38">
        <f t="shared" si="4"/>
        <v>14</v>
      </c>
      <c r="AB29" s="38">
        <f t="shared" si="5"/>
        <v>14</v>
      </c>
      <c r="AE29" s="15">
        <v>2300</v>
      </c>
      <c r="AG29" s="257"/>
    </row>
    <row r="30" s="126" customFormat="1" ht="15" customHeight="1" spans="1:33">
      <c r="A30" s="162">
        <v>23</v>
      </c>
      <c r="B30" s="214" t="s">
        <v>769</v>
      </c>
      <c r="C30" s="215" t="s">
        <v>770</v>
      </c>
      <c r="D30" s="218" t="s">
        <v>771</v>
      </c>
      <c r="E30" s="215" t="s">
        <v>748</v>
      </c>
      <c r="F30" s="215" t="s">
        <v>772</v>
      </c>
      <c r="G30" s="158"/>
      <c r="H30" s="220"/>
      <c r="I30" s="158" t="s">
        <v>758</v>
      </c>
      <c r="J30" s="223">
        <v>1</v>
      </c>
      <c r="K30" s="224">
        <v>40785</v>
      </c>
      <c r="L30" s="225">
        <v>40785</v>
      </c>
      <c r="M30" s="227"/>
      <c r="N30" s="227"/>
      <c r="O30" s="228">
        <v>278632.48</v>
      </c>
      <c r="P30" s="228">
        <v>27863.25</v>
      </c>
      <c r="Q30" s="29">
        <f>ROUND(AG30*J30,0)</f>
        <v>14000</v>
      </c>
      <c r="R30" s="25" t="s">
        <v>693</v>
      </c>
      <c r="S30" s="29">
        <f t="shared" si="8"/>
        <v>14000</v>
      </c>
      <c r="T30" s="240">
        <f t="shared" si="0"/>
        <v>-49.75</v>
      </c>
      <c r="U30" s="217" t="s">
        <v>694</v>
      </c>
      <c r="V30" s="241" t="s">
        <v>668</v>
      </c>
      <c r="W30" s="209">
        <v>15</v>
      </c>
      <c r="X30" s="242">
        <f t="shared" si="1"/>
        <v>13.43</v>
      </c>
      <c r="Y30" s="209">
        <f t="shared" si="2"/>
        <v>1.57</v>
      </c>
      <c r="Z30" s="251">
        <f t="shared" si="3"/>
        <v>10</v>
      </c>
      <c r="AA30" s="209">
        <f t="shared" si="4"/>
        <v>10</v>
      </c>
      <c r="AB30" s="209">
        <f t="shared" si="5"/>
        <v>10</v>
      </c>
      <c r="AF30" s="15">
        <v>15525533672</v>
      </c>
      <c r="AG30" s="258">
        <v>14000</v>
      </c>
    </row>
    <row r="31" ht="15" customHeight="1" spans="1:33">
      <c r="A31" s="162">
        <v>24</v>
      </c>
      <c r="B31" s="214" t="s">
        <v>773</v>
      </c>
      <c r="C31" s="215" t="s">
        <v>774</v>
      </c>
      <c r="D31" s="216" t="s">
        <v>775</v>
      </c>
      <c r="E31" s="215" t="s">
        <v>776</v>
      </c>
      <c r="F31" s="215" t="s">
        <v>777</v>
      </c>
      <c r="G31" s="158"/>
      <c r="H31" s="214"/>
      <c r="I31" s="158" t="s">
        <v>692</v>
      </c>
      <c r="J31" s="223">
        <v>1</v>
      </c>
      <c r="K31" s="224">
        <v>41479</v>
      </c>
      <c r="L31" s="225">
        <v>41479</v>
      </c>
      <c r="M31" s="227"/>
      <c r="N31" s="227"/>
      <c r="O31" s="228">
        <v>50854.7</v>
      </c>
      <c r="P31" s="228">
        <v>5085.47</v>
      </c>
      <c r="Q31" s="29">
        <f>ROUND(AG31*J31,0)</f>
        <v>3000</v>
      </c>
      <c r="R31" s="25" t="s">
        <v>693</v>
      </c>
      <c r="S31" s="29">
        <f t="shared" si="8"/>
        <v>3000</v>
      </c>
      <c r="T31" s="29">
        <f t="shared" si="0"/>
        <v>-41.01</v>
      </c>
      <c r="U31" s="217" t="s">
        <v>694</v>
      </c>
      <c r="V31" s="238" t="s">
        <v>668</v>
      </c>
      <c r="W31" s="38">
        <v>12</v>
      </c>
      <c r="X31" s="239">
        <f t="shared" si="1"/>
        <v>11.53</v>
      </c>
      <c r="Y31" s="38">
        <f t="shared" si="2"/>
        <v>0.470000000000001</v>
      </c>
      <c r="Z31" s="250">
        <f t="shared" si="3"/>
        <v>4</v>
      </c>
      <c r="AA31" s="38">
        <f t="shared" si="4"/>
        <v>4</v>
      </c>
      <c r="AB31" s="38">
        <f t="shared" si="5"/>
        <v>4</v>
      </c>
      <c r="AF31" s="15">
        <v>15525533672</v>
      </c>
      <c r="AG31" s="257">
        <v>3000</v>
      </c>
    </row>
    <row r="32" ht="15" customHeight="1" spans="1:33">
      <c r="A32" s="162">
        <v>25</v>
      </c>
      <c r="B32" s="214" t="s">
        <v>778</v>
      </c>
      <c r="C32" s="215" t="s">
        <v>774</v>
      </c>
      <c r="D32" s="216" t="s">
        <v>775</v>
      </c>
      <c r="E32" s="215" t="s">
        <v>779</v>
      </c>
      <c r="F32" s="215" t="s">
        <v>777</v>
      </c>
      <c r="G32" s="158" t="s">
        <v>780</v>
      </c>
      <c r="H32" s="220">
        <v>1.04</v>
      </c>
      <c r="I32" s="158" t="s">
        <v>692</v>
      </c>
      <c r="J32" s="223">
        <v>1</v>
      </c>
      <c r="K32" s="224">
        <v>41479</v>
      </c>
      <c r="L32" s="225">
        <v>41479</v>
      </c>
      <c r="M32" s="227"/>
      <c r="N32" s="227"/>
      <c r="O32" s="228">
        <v>50854.7</v>
      </c>
      <c r="P32" s="228">
        <v>5085.47</v>
      </c>
      <c r="Q32" s="29">
        <f t="shared" ref="Q32:Q42" si="9">ROUND(AE32*H32,0)</f>
        <v>1945</v>
      </c>
      <c r="R32" s="25" t="s">
        <v>693</v>
      </c>
      <c r="S32" s="29">
        <f t="shared" ref="S32:S39" si="10">ROUND(Q32,0)</f>
        <v>1945</v>
      </c>
      <c r="T32" s="29">
        <f t="shared" si="0"/>
        <v>-61.75</v>
      </c>
      <c r="U32" s="217" t="s">
        <v>718</v>
      </c>
      <c r="V32" s="238" t="s">
        <v>764</v>
      </c>
      <c r="W32" s="38">
        <v>12</v>
      </c>
      <c r="X32" s="239">
        <f t="shared" si="1"/>
        <v>11.53</v>
      </c>
      <c r="Y32" s="38">
        <f t="shared" si="2"/>
        <v>0.470000000000001</v>
      </c>
      <c r="Z32" s="250">
        <f t="shared" si="3"/>
        <v>4</v>
      </c>
      <c r="AA32" s="38">
        <f t="shared" si="4"/>
        <v>4</v>
      </c>
      <c r="AB32" s="38">
        <f t="shared" si="5"/>
        <v>4</v>
      </c>
      <c r="AE32" s="15">
        <v>1870</v>
      </c>
      <c r="AG32" s="257"/>
    </row>
    <row r="33" ht="15" customHeight="1" spans="1:33">
      <c r="A33" s="162">
        <v>26</v>
      </c>
      <c r="B33" s="214" t="s">
        <v>781</v>
      </c>
      <c r="C33" s="215" t="s">
        <v>782</v>
      </c>
      <c r="D33" s="222" t="s">
        <v>783</v>
      </c>
      <c r="E33" s="215" t="s">
        <v>784</v>
      </c>
      <c r="F33" s="215" t="s">
        <v>785</v>
      </c>
      <c r="G33" s="158" t="s">
        <v>717</v>
      </c>
      <c r="H33" s="220">
        <v>0.01</v>
      </c>
      <c r="I33" s="158" t="s">
        <v>692</v>
      </c>
      <c r="J33" s="223">
        <v>1</v>
      </c>
      <c r="K33" s="224">
        <v>40175</v>
      </c>
      <c r="L33" s="225">
        <v>40175</v>
      </c>
      <c r="M33" s="227"/>
      <c r="N33" s="227"/>
      <c r="O33" s="228">
        <v>230769.24</v>
      </c>
      <c r="P33" s="228">
        <v>23076.92</v>
      </c>
      <c r="Q33" s="29">
        <f t="shared" si="9"/>
        <v>19</v>
      </c>
      <c r="R33" s="25" t="s">
        <v>693</v>
      </c>
      <c r="S33" s="29">
        <f t="shared" si="10"/>
        <v>19</v>
      </c>
      <c r="T33" s="29">
        <f t="shared" si="0"/>
        <v>-99.92</v>
      </c>
      <c r="U33" s="217" t="s">
        <v>718</v>
      </c>
      <c r="V33" s="238" t="s">
        <v>764</v>
      </c>
      <c r="X33" s="239">
        <f t="shared" si="1"/>
        <v>15.1</v>
      </c>
      <c r="Y33" s="38">
        <f t="shared" si="2"/>
        <v>-15.1</v>
      </c>
      <c r="Z33" s="250" t="e">
        <f t="shared" si="3"/>
        <v>#DIV/0!</v>
      </c>
      <c r="AA33" s="38" t="e">
        <f t="shared" si="4"/>
        <v>#DIV/0!</v>
      </c>
      <c r="AB33" s="38" t="e">
        <f t="shared" si="5"/>
        <v>#DIV/0!</v>
      </c>
      <c r="AE33" s="15">
        <v>1900</v>
      </c>
      <c r="AG33" s="257"/>
    </row>
    <row r="34" ht="15" customHeight="1" spans="1:33">
      <c r="A34" s="162">
        <v>27</v>
      </c>
      <c r="B34" s="214" t="s">
        <v>786</v>
      </c>
      <c r="C34" s="215" t="s">
        <v>787</v>
      </c>
      <c r="D34" s="222" t="s">
        <v>788</v>
      </c>
      <c r="E34" s="215" t="s">
        <v>784</v>
      </c>
      <c r="F34" s="215" t="s">
        <v>789</v>
      </c>
      <c r="G34" s="158" t="s">
        <v>717</v>
      </c>
      <c r="H34" s="220">
        <v>0.02</v>
      </c>
      <c r="I34" s="158" t="s">
        <v>692</v>
      </c>
      <c r="J34" s="223">
        <v>1</v>
      </c>
      <c r="K34" s="224">
        <v>41054</v>
      </c>
      <c r="L34" s="225">
        <v>41054</v>
      </c>
      <c r="M34" s="232"/>
      <c r="N34" s="227"/>
      <c r="O34" s="228">
        <v>8205.13</v>
      </c>
      <c r="P34" s="228">
        <v>820.51</v>
      </c>
      <c r="Q34" s="29">
        <f t="shared" si="9"/>
        <v>38</v>
      </c>
      <c r="R34" s="25" t="s">
        <v>693</v>
      </c>
      <c r="S34" s="29">
        <f t="shared" si="10"/>
        <v>38</v>
      </c>
      <c r="T34" s="29">
        <f t="shared" si="0"/>
        <v>-95.37</v>
      </c>
      <c r="U34" s="217" t="s">
        <v>718</v>
      </c>
      <c r="V34" s="238" t="s">
        <v>764</v>
      </c>
      <c r="X34" s="239">
        <f t="shared" si="1"/>
        <v>12.7</v>
      </c>
      <c r="Y34" s="38">
        <f t="shared" si="2"/>
        <v>-12.7</v>
      </c>
      <c r="Z34" s="250" t="e">
        <f t="shared" si="3"/>
        <v>#DIV/0!</v>
      </c>
      <c r="AA34" s="38" t="e">
        <f t="shared" si="4"/>
        <v>#DIV/0!</v>
      </c>
      <c r="AB34" s="38" t="e">
        <f t="shared" si="5"/>
        <v>#DIV/0!</v>
      </c>
      <c r="AE34" s="15">
        <v>1900</v>
      </c>
      <c r="AG34" s="257"/>
    </row>
    <row r="35" ht="15" customHeight="1" spans="1:33">
      <c r="A35" s="162">
        <v>28</v>
      </c>
      <c r="B35" s="214" t="s">
        <v>790</v>
      </c>
      <c r="C35" s="215" t="s">
        <v>787</v>
      </c>
      <c r="D35" s="222" t="s">
        <v>788</v>
      </c>
      <c r="E35" s="215" t="s">
        <v>784</v>
      </c>
      <c r="F35" s="215" t="s">
        <v>789</v>
      </c>
      <c r="G35" s="158" t="s">
        <v>717</v>
      </c>
      <c r="H35" s="220">
        <v>0.02</v>
      </c>
      <c r="I35" s="158" t="s">
        <v>692</v>
      </c>
      <c r="J35" s="223">
        <v>1</v>
      </c>
      <c r="K35" s="224">
        <v>41054</v>
      </c>
      <c r="L35" s="225">
        <v>41054</v>
      </c>
      <c r="M35" s="233"/>
      <c r="N35" s="234"/>
      <c r="O35" s="228">
        <v>8205.13</v>
      </c>
      <c r="P35" s="228">
        <v>820.51</v>
      </c>
      <c r="Q35" s="29">
        <f t="shared" si="9"/>
        <v>38</v>
      </c>
      <c r="R35" s="25" t="s">
        <v>693</v>
      </c>
      <c r="S35" s="29">
        <f t="shared" si="10"/>
        <v>38</v>
      </c>
      <c r="T35" s="29">
        <f t="shared" si="0"/>
        <v>-95.37</v>
      </c>
      <c r="U35" s="217" t="s">
        <v>718</v>
      </c>
      <c r="V35" s="238" t="s">
        <v>764</v>
      </c>
      <c r="X35" s="239">
        <f t="shared" si="1"/>
        <v>12.7</v>
      </c>
      <c r="Y35" s="38">
        <f t="shared" si="2"/>
        <v>-12.7</v>
      </c>
      <c r="Z35" s="250" t="e">
        <f t="shared" si="3"/>
        <v>#DIV/0!</v>
      </c>
      <c r="AA35" s="38" t="e">
        <f t="shared" si="4"/>
        <v>#DIV/0!</v>
      </c>
      <c r="AB35" s="38" t="e">
        <f t="shared" si="5"/>
        <v>#DIV/0!</v>
      </c>
      <c r="AE35" s="15">
        <v>1900</v>
      </c>
      <c r="AG35" s="257"/>
    </row>
    <row r="36" ht="15" customHeight="1" spans="1:33">
      <c r="A36" s="162">
        <v>29</v>
      </c>
      <c r="B36" s="214" t="s">
        <v>791</v>
      </c>
      <c r="C36" s="215" t="s">
        <v>792</v>
      </c>
      <c r="D36" s="216" t="s">
        <v>793</v>
      </c>
      <c r="E36" s="215" t="s">
        <v>784</v>
      </c>
      <c r="F36" s="215" t="s">
        <v>794</v>
      </c>
      <c r="G36" s="158" t="s">
        <v>717</v>
      </c>
      <c r="H36" s="220">
        <v>0.01</v>
      </c>
      <c r="I36" s="158" t="s">
        <v>692</v>
      </c>
      <c r="J36" s="223">
        <v>1</v>
      </c>
      <c r="K36" s="224">
        <v>41298</v>
      </c>
      <c r="L36" s="225">
        <v>41298</v>
      </c>
      <c r="M36" s="233"/>
      <c r="N36" s="234"/>
      <c r="O36" s="228">
        <v>179487.18</v>
      </c>
      <c r="P36" s="228">
        <v>17948.72</v>
      </c>
      <c r="Q36" s="29">
        <f t="shared" si="9"/>
        <v>19</v>
      </c>
      <c r="R36" s="25" t="s">
        <v>693</v>
      </c>
      <c r="S36" s="29">
        <f t="shared" si="10"/>
        <v>19</v>
      </c>
      <c r="T36" s="29">
        <f t="shared" si="0"/>
        <v>-99.89</v>
      </c>
      <c r="U36" s="217" t="s">
        <v>718</v>
      </c>
      <c r="V36" s="238" t="s">
        <v>764</v>
      </c>
      <c r="X36" s="239">
        <f t="shared" si="1"/>
        <v>12.03</v>
      </c>
      <c r="Y36" s="38">
        <f t="shared" si="2"/>
        <v>-12.03</v>
      </c>
      <c r="Z36" s="250" t="e">
        <f t="shared" si="3"/>
        <v>#DIV/0!</v>
      </c>
      <c r="AA36" s="38" t="e">
        <f t="shared" si="4"/>
        <v>#DIV/0!</v>
      </c>
      <c r="AB36" s="38" t="e">
        <f t="shared" si="5"/>
        <v>#DIV/0!</v>
      </c>
      <c r="AE36" s="15">
        <v>1900</v>
      </c>
      <c r="AG36" s="257"/>
    </row>
    <row r="37" ht="15" customHeight="1" spans="1:33">
      <c r="A37" s="162">
        <v>30</v>
      </c>
      <c r="B37" s="214" t="s">
        <v>795</v>
      </c>
      <c r="C37" s="215" t="s">
        <v>792</v>
      </c>
      <c r="D37" s="216" t="s">
        <v>793</v>
      </c>
      <c r="E37" s="215" t="s">
        <v>784</v>
      </c>
      <c r="F37" s="215" t="s">
        <v>794</v>
      </c>
      <c r="G37" s="158" t="s">
        <v>717</v>
      </c>
      <c r="H37" s="220">
        <v>0.01</v>
      </c>
      <c r="I37" s="158" t="s">
        <v>692</v>
      </c>
      <c r="J37" s="223">
        <v>1</v>
      </c>
      <c r="K37" s="224">
        <v>41298</v>
      </c>
      <c r="L37" s="225">
        <v>41298</v>
      </c>
      <c r="M37" s="233"/>
      <c r="N37" s="234"/>
      <c r="O37" s="228">
        <v>179487.18</v>
      </c>
      <c r="P37" s="228">
        <v>17948.72</v>
      </c>
      <c r="Q37" s="29">
        <f t="shared" si="9"/>
        <v>19</v>
      </c>
      <c r="R37" s="25" t="s">
        <v>693</v>
      </c>
      <c r="S37" s="29">
        <f t="shared" si="10"/>
        <v>19</v>
      </c>
      <c r="T37" s="29">
        <f t="shared" si="0"/>
        <v>-99.89</v>
      </c>
      <c r="U37" s="217" t="s">
        <v>718</v>
      </c>
      <c r="V37" s="238" t="s">
        <v>764</v>
      </c>
      <c r="X37" s="239">
        <f t="shared" si="1"/>
        <v>12.03</v>
      </c>
      <c r="Y37" s="38">
        <f t="shared" si="2"/>
        <v>-12.03</v>
      </c>
      <c r="Z37" s="250" t="e">
        <f t="shared" si="3"/>
        <v>#DIV/0!</v>
      </c>
      <c r="AA37" s="38" t="e">
        <f t="shared" si="4"/>
        <v>#DIV/0!</v>
      </c>
      <c r="AB37" s="38" t="e">
        <f t="shared" si="5"/>
        <v>#DIV/0!</v>
      </c>
      <c r="AE37" s="15">
        <v>1900</v>
      </c>
      <c r="AG37" s="257"/>
    </row>
    <row r="38" ht="15" customHeight="1" spans="1:33">
      <c r="A38" s="162">
        <v>31</v>
      </c>
      <c r="B38" s="214" t="s">
        <v>796</v>
      </c>
      <c r="C38" s="215" t="s">
        <v>787</v>
      </c>
      <c r="D38" s="216" t="s">
        <v>797</v>
      </c>
      <c r="E38" s="215" t="s">
        <v>784</v>
      </c>
      <c r="F38" s="215" t="s">
        <v>789</v>
      </c>
      <c r="G38" s="158" t="s">
        <v>717</v>
      </c>
      <c r="H38" s="220">
        <v>0.02</v>
      </c>
      <c r="I38" s="158" t="s">
        <v>692</v>
      </c>
      <c r="J38" s="223">
        <v>1</v>
      </c>
      <c r="K38" s="224">
        <v>42515</v>
      </c>
      <c r="L38" s="225">
        <v>42515</v>
      </c>
      <c r="M38" s="233"/>
      <c r="N38" s="234"/>
      <c r="O38" s="228">
        <v>8205.13</v>
      </c>
      <c r="P38" s="228">
        <v>1805.05</v>
      </c>
      <c r="Q38" s="29">
        <f t="shared" si="9"/>
        <v>38</v>
      </c>
      <c r="R38" s="25" t="s">
        <v>693</v>
      </c>
      <c r="S38" s="29">
        <f t="shared" si="10"/>
        <v>38</v>
      </c>
      <c r="T38" s="29">
        <f t="shared" si="0"/>
        <v>-97.89</v>
      </c>
      <c r="U38" s="217" t="s">
        <v>718</v>
      </c>
      <c r="V38" s="238" t="s">
        <v>764</v>
      </c>
      <c r="X38" s="239">
        <f t="shared" si="1"/>
        <v>8.69</v>
      </c>
      <c r="Y38" s="38">
        <f t="shared" si="2"/>
        <v>-8.69</v>
      </c>
      <c r="Z38" s="250" t="e">
        <f t="shared" si="3"/>
        <v>#DIV/0!</v>
      </c>
      <c r="AA38" s="38" t="e">
        <f t="shared" si="4"/>
        <v>#DIV/0!</v>
      </c>
      <c r="AB38" s="38" t="e">
        <f t="shared" si="5"/>
        <v>#DIV/0!</v>
      </c>
      <c r="AE38" s="15">
        <v>1900</v>
      </c>
      <c r="AG38" s="257"/>
    </row>
    <row r="39" ht="15" customHeight="1" spans="1:33">
      <c r="A39" s="162">
        <v>32</v>
      </c>
      <c r="B39" s="214" t="s">
        <v>798</v>
      </c>
      <c r="C39" s="215" t="s">
        <v>787</v>
      </c>
      <c r="D39" s="216" t="s">
        <v>797</v>
      </c>
      <c r="E39" s="215" t="s">
        <v>784</v>
      </c>
      <c r="F39" s="215" t="s">
        <v>789</v>
      </c>
      <c r="G39" s="158" t="s">
        <v>717</v>
      </c>
      <c r="H39" s="220">
        <v>0.02</v>
      </c>
      <c r="I39" s="158" t="s">
        <v>692</v>
      </c>
      <c r="J39" s="223">
        <v>1</v>
      </c>
      <c r="K39" s="224">
        <v>42515</v>
      </c>
      <c r="L39" s="225">
        <v>42515</v>
      </c>
      <c r="M39" s="233"/>
      <c r="N39" s="234"/>
      <c r="O39" s="228">
        <v>8205.13</v>
      </c>
      <c r="P39" s="228">
        <v>1805.05</v>
      </c>
      <c r="Q39" s="29">
        <f t="shared" si="9"/>
        <v>38</v>
      </c>
      <c r="R39" s="25" t="s">
        <v>693</v>
      </c>
      <c r="S39" s="29">
        <f t="shared" si="10"/>
        <v>38</v>
      </c>
      <c r="T39" s="29">
        <f t="shared" si="0"/>
        <v>-97.89</v>
      </c>
      <c r="U39" s="217" t="s">
        <v>718</v>
      </c>
      <c r="V39" s="238" t="s">
        <v>764</v>
      </c>
      <c r="X39" s="239">
        <f t="shared" si="1"/>
        <v>8.69</v>
      </c>
      <c r="Y39" s="38">
        <f t="shared" si="2"/>
        <v>-8.69</v>
      </c>
      <c r="Z39" s="250" t="e">
        <f t="shared" si="3"/>
        <v>#DIV/0!</v>
      </c>
      <c r="AA39" s="38" t="e">
        <f t="shared" si="4"/>
        <v>#DIV/0!</v>
      </c>
      <c r="AB39" s="38" t="e">
        <f t="shared" si="5"/>
        <v>#DIV/0!</v>
      </c>
      <c r="AE39" s="15">
        <v>1900</v>
      </c>
      <c r="AG39" s="257"/>
    </row>
    <row r="40" ht="15" customHeight="1" spans="1:33">
      <c r="A40" s="162">
        <v>33</v>
      </c>
      <c r="B40" s="214" t="s">
        <v>799</v>
      </c>
      <c r="C40" s="215" t="s">
        <v>800</v>
      </c>
      <c r="D40" s="216" t="s">
        <v>788</v>
      </c>
      <c r="E40" s="215" t="s">
        <v>784</v>
      </c>
      <c r="F40" s="215" t="s">
        <v>789</v>
      </c>
      <c r="G40" s="158" t="s">
        <v>717</v>
      </c>
      <c r="H40" s="220">
        <v>0.01</v>
      </c>
      <c r="I40" s="158" t="s">
        <v>692</v>
      </c>
      <c r="J40" s="223">
        <v>1</v>
      </c>
      <c r="K40" s="224">
        <v>44029</v>
      </c>
      <c r="L40" s="225">
        <v>44029</v>
      </c>
      <c r="M40" s="233"/>
      <c r="N40" s="234"/>
      <c r="O40" s="228">
        <v>4424.78</v>
      </c>
      <c r="P40" s="228">
        <v>2632.6</v>
      </c>
      <c r="Q40" s="29">
        <f t="shared" si="9"/>
        <v>19</v>
      </c>
      <c r="R40" s="25" t="s">
        <v>693</v>
      </c>
      <c r="S40" s="29">
        <f t="shared" ref="S40:S56" si="11">ROUND(Q40,0)</f>
        <v>19</v>
      </c>
      <c r="T40" s="29">
        <f t="shared" si="0"/>
        <v>-99.28</v>
      </c>
      <c r="U40" s="217" t="s">
        <v>718</v>
      </c>
      <c r="V40" s="238" t="s">
        <v>764</v>
      </c>
      <c r="X40" s="239">
        <f t="shared" si="1"/>
        <v>4.55</v>
      </c>
      <c r="Y40" s="38">
        <f t="shared" si="2"/>
        <v>-4.55</v>
      </c>
      <c r="Z40" s="250" t="e">
        <f t="shared" si="3"/>
        <v>#DIV/0!</v>
      </c>
      <c r="AA40" s="38" t="e">
        <f t="shared" si="4"/>
        <v>#DIV/0!</v>
      </c>
      <c r="AB40" s="38" t="e">
        <f t="shared" si="5"/>
        <v>#DIV/0!</v>
      </c>
      <c r="AE40" s="15">
        <v>1900</v>
      </c>
      <c r="AG40" s="257"/>
    </row>
    <row r="41" ht="15" customHeight="1" spans="1:33">
      <c r="A41" s="162">
        <v>34</v>
      </c>
      <c r="B41" s="214" t="s">
        <v>801</v>
      </c>
      <c r="C41" s="215" t="s">
        <v>800</v>
      </c>
      <c r="D41" s="216" t="s">
        <v>788</v>
      </c>
      <c r="E41" s="215" t="s">
        <v>784</v>
      </c>
      <c r="F41" s="215" t="s">
        <v>789</v>
      </c>
      <c r="G41" s="158" t="s">
        <v>717</v>
      </c>
      <c r="H41" s="220">
        <v>0.01</v>
      </c>
      <c r="I41" s="158" t="s">
        <v>692</v>
      </c>
      <c r="J41" s="223">
        <v>1</v>
      </c>
      <c r="K41" s="224">
        <v>44029</v>
      </c>
      <c r="L41" s="225">
        <v>44029</v>
      </c>
      <c r="M41" s="233"/>
      <c r="N41" s="234"/>
      <c r="O41" s="228">
        <v>4424.78</v>
      </c>
      <c r="P41" s="228">
        <v>2632.6</v>
      </c>
      <c r="Q41" s="29">
        <f t="shared" si="9"/>
        <v>19</v>
      </c>
      <c r="R41" s="25" t="s">
        <v>693</v>
      </c>
      <c r="S41" s="29">
        <f t="shared" si="11"/>
        <v>19</v>
      </c>
      <c r="T41" s="29">
        <f t="shared" si="0"/>
        <v>-99.28</v>
      </c>
      <c r="U41" s="217" t="s">
        <v>718</v>
      </c>
      <c r="V41" s="238" t="s">
        <v>764</v>
      </c>
      <c r="X41" s="239">
        <f t="shared" si="1"/>
        <v>4.55</v>
      </c>
      <c r="Y41" s="38">
        <f t="shared" si="2"/>
        <v>-4.55</v>
      </c>
      <c r="Z41" s="250" t="e">
        <f t="shared" si="3"/>
        <v>#DIV/0!</v>
      </c>
      <c r="AA41" s="38" t="e">
        <f t="shared" si="4"/>
        <v>#DIV/0!</v>
      </c>
      <c r="AB41" s="38" t="e">
        <f t="shared" si="5"/>
        <v>#DIV/0!</v>
      </c>
      <c r="AE41" s="15">
        <v>1900</v>
      </c>
      <c r="AG41" s="257"/>
    </row>
    <row r="42" ht="15" customHeight="1" spans="1:33">
      <c r="A42" s="162">
        <v>35</v>
      </c>
      <c r="B42" s="214" t="s">
        <v>802</v>
      </c>
      <c r="C42" s="215" t="s">
        <v>800</v>
      </c>
      <c r="D42" s="216" t="s">
        <v>788</v>
      </c>
      <c r="E42" s="215" t="s">
        <v>784</v>
      </c>
      <c r="F42" s="215" t="s">
        <v>789</v>
      </c>
      <c r="G42" s="158" t="s">
        <v>717</v>
      </c>
      <c r="H42" s="220">
        <v>0.01</v>
      </c>
      <c r="I42" s="158" t="s">
        <v>692</v>
      </c>
      <c r="J42" s="223">
        <v>1</v>
      </c>
      <c r="K42" s="224">
        <v>44029</v>
      </c>
      <c r="L42" s="225">
        <v>44029</v>
      </c>
      <c r="M42" s="233"/>
      <c r="N42" s="234"/>
      <c r="O42" s="228">
        <v>4424.78</v>
      </c>
      <c r="P42" s="228">
        <v>2632.6</v>
      </c>
      <c r="Q42" s="29">
        <f t="shared" si="9"/>
        <v>19</v>
      </c>
      <c r="R42" s="25" t="s">
        <v>693</v>
      </c>
      <c r="S42" s="29">
        <f t="shared" si="11"/>
        <v>19</v>
      </c>
      <c r="T42" s="29">
        <f t="shared" si="0"/>
        <v>-99.28</v>
      </c>
      <c r="U42" s="217" t="s">
        <v>718</v>
      </c>
      <c r="V42" s="238" t="s">
        <v>764</v>
      </c>
      <c r="X42" s="239">
        <f t="shared" si="1"/>
        <v>4.55</v>
      </c>
      <c r="Y42" s="38">
        <f t="shared" si="2"/>
        <v>-4.55</v>
      </c>
      <c r="Z42" s="250" t="e">
        <f t="shared" si="3"/>
        <v>#DIV/0!</v>
      </c>
      <c r="AA42" s="38" t="e">
        <f t="shared" si="4"/>
        <v>#DIV/0!</v>
      </c>
      <c r="AB42" s="38" t="e">
        <f t="shared" si="5"/>
        <v>#DIV/0!</v>
      </c>
      <c r="AE42" s="15">
        <v>1900</v>
      </c>
      <c r="AG42" s="257"/>
    </row>
    <row r="43" ht="15" customHeight="1" spans="1:33">
      <c r="A43" s="162">
        <v>36</v>
      </c>
      <c r="B43" s="214" t="s">
        <v>803</v>
      </c>
      <c r="C43" s="215" t="s">
        <v>804</v>
      </c>
      <c r="D43" s="216" t="s">
        <v>805</v>
      </c>
      <c r="E43" s="215" t="s">
        <v>784</v>
      </c>
      <c r="F43" s="215" t="s">
        <v>806</v>
      </c>
      <c r="G43" s="158" t="s">
        <v>693</v>
      </c>
      <c r="H43" s="162" t="s">
        <v>693</v>
      </c>
      <c r="I43" s="158" t="s">
        <v>692</v>
      </c>
      <c r="J43" s="223">
        <v>1</v>
      </c>
      <c r="K43" s="224">
        <v>39189</v>
      </c>
      <c r="L43" s="225">
        <v>39189</v>
      </c>
      <c r="M43" s="233"/>
      <c r="N43" s="234"/>
      <c r="O43" s="228">
        <v>8400</v>
      </c>
      <c r="P43" s="228">
        <v>840</v>
      </c>
      <c r="Q43" s="29">
        <f>AG43</f>
        <v>20</v>
      </c>
      <c r="R43" s="25" t="s">
        <v>693</v>
      </c>
      <c r="S43" s="29">
        <f t="shared" si="11"/>
        <v>20</v>
      </c>
      <c r="T43" s="29">
        <f t="shared" si="0"/>
        <v>-97.62</v>
      </c>
      <c r="U43" s="217" t="s">
        <v>718</v>
      </c>
      <c r="V43" s="238" t="s">
        <v>764</v>
      </c>
      <c r="X43" s="239">
        <f t="shared" si="1"/>
        <v>17.81</v>
      </c>
      <c r="Y43" s="38">
        <f t="shared" si="2"/>
        <v>-17.81</v>
      </c>
      <c r="Z43" s="250" t="e">
        <f t="shared" si="3"/>
        <v>#DIV/0!</v>
      </c>
      <c r="AA43" s="38" t="e">
        <f t="shared" si="4"/>
        <v>#DIV/0!</v>
      </c>
      <c r="AB43" s="38" t="e">
        <f t="shared" si="5"/>
        <v>#DIV/0!</v>
      </c>
      <c r="AF43" s="15">
        <v>15816893858</v>
      </c>
      <c r="AG43" s="257">
        <v>20</v>
      </c>
    </row>
    <row r="44" ht="15" customHeight="1" spans="1:33">
      <c r="A44" s="162">
        <v>37</v>
      </c>
      <c r="B44" s="214" t="s">
        <v>807</v>
      </c>
      <c r="C44" s="215" t="s">
        <v>808</v>
      </c>
      <c r="D44" s="216" t="s">
        <v>809</v>
      </c>
      <c r="E44" s="215" t="s">
        <v>810</v>
      </c>
      <c r="F44" s="215" t="s">
        <v>811</v>
      </c>
      <c r="G44" s="158" t="s">
        <v>717</v>
      </c>
      <c r="H44" s="220">
        <v>0.01</v>
      </c>
      <c r="I44" s="158" t="s">
        <v>692</v>
      </c>
      <c r="J44" s="223">
        <v>1</v>
      </c>
      <c r="K44" s="224">
        <v>39307</v>
      </c>
      <c r="L44" s="225">
        <v>39307</v>
      </c>
      <c r="M44" s="233"/>
      <c r="N44" s="234"/>
      <c r="O44" s="228">
        <v>21000</v>
      </c>
      <c r="P44" s="228">
        <v>2100</v>
      </c>
      <c r="Q44" s="29">
        <f t="shared" ref="Q44:Q51" si="12">ROUND(AE44*H44,0)</f>
        <v>19</v>
      </c>
      <c r="R44" s="25" t="s">
        <v>693</v>
      </c>
      <c r="S44" s="29">
        <f t="shared" si="11"/>
        <v>19</v>
      </c>
      <c r="T44" s="29">
        <f t="shared" si="0"/>
        <v>-99.1</v>
      </c>
      <c r="U44" s="217" t="s">
        <v>718</v>
      </c>
      <c r="V44" s="238" t="s">
        <v>764</v>
      </c>
      <c r="W44" s="38">
        <v>10</v>
      </c>
      <c r="X44" s="239">
        <f t="shared" si="1"/>
        <v>17.48</v>
      </c>
      <c r="Y44" s="38">
        <f t="shared" si="2"/>
        <v>-7.48</v>
      </c>
      <c r="Z44" s="250">
        <f t="shared" si="3"/>
        <v>-75</v>
      </c>
      <c r="AA44" s="38">
        <f t="shared" si="4"/>
        <v>-75</v>
      </c>
      <c r="AB44" s="38">
        <f t="shared" si="5"/>
        <v>-75</v>
      </c>
      <c r="AE44" s="15">
        <v>1900</v>
      </c>
      <c r="AG44" s="257"/>
    </row>
    <row r="45" ht="15" customHeight="1" spans="1:33">
      <c r="A45" s="162">
        <v>38</v>
      </c>
      <c r="B45" s="214" t="s">
        <v>812</v>
      </c>
      <c r="C45" s="215" t="s">
        <v>808</v>
      </c>
      <c r="D45" s="216" t="s">
        <v>809</v>
      </c>
      <c r="E45" s="215" t="s">
        <v>810</v>
      </c>
      <c r="F45" s="215" t="s">
        <v>811</v>
      </c>
      <c r="G45" s="158" t="s">
        <v>717</v>
      </c>
      <c r="H45" s="220">
        <v>0.01</v>
      </c>
      <c r="I45" s="158" t="s">
        <v>692</v>
      </c>
      <c r="J45" s="223">
        <v>1</v>
      </c>
      <c r="K45" s="224">
        <v>39307</v>
      </c>
      <c r="L45" s="225">
        <v>39307</v>
      </c>
      <c r="M45" s="233"/>
      <c r="N45" s="234"/>
      <c r="O45" s="228">
        <v>21000</v>
      </c>
      <c r="P45" s="228">
        <v>2100</v>
      </c>
      <c r="Q45" s="29">
        <f t="shared" si="12"/>
        <v>19</v>
      </c>
      <c r="R45" s="25" t="s">
        <v>693</v>
      </c>
      <c r="S45" s="29">
        <f t="shared" si="11"/>
        <v>19</v>
      </c>
      <c r="T45" s="29">
        <f t="shared" si="0"/>
        <v>-99.1</v>
      </c>
      <c r="U45" s="217" t="s">
        <v>718</v>
      </c>
      <c r="V45" s="238" t="s">
        <v>764</v>
      </c>
      <c r="W45" s="38">
        <v>10</v>
      </c>
      <c r="X45" s="239">
        <f t="shared" si="1"/>
        <v>17.48</v>
      </c>
      <c r="Y45" s="38">
        <f t="shared" si="2"/>
        <v>-7.48</v>
      </c>
      <c r="Z45" s="250">
        <f t="shared" si="3"/>
        <v>-75</v>
      </c>
      <c r="AA45" s="38">
        <f t="shared" si="4"/>
        <v>-75</v>
      </c>
      <c r="AB45" s="38">
        <f t="shared" si="5"/>
        <v>-75</v>
      </c>
      <c r="AE45" s="15">
        <v>1900</v>
      </c>
      <c r="AG45" s="257"/>
    </row>
    <row r="46" ht="15" customHeight="1" spans="1:33">
      <c r="A46" s="162">
        <v>39</v>
      </c>
      <c r="B46" s="214" t="s">
        <v>813</v>
      </c>
      <c r="C46" s="215" t="s">
        <v>808</v>
      </c>
      <c r="D46" s="216" t="s">
        <v>809</v>
      </c>
      <c r="E46" s="215" t="s">
        <v>810</v>
      </c>
      <c r="F46" s="215" t="s">
        <v>811</v>
      </c>
      <c r="G46" s="158" t="s">
        <v>717</v>
      </c>
      <c r="H46" s="220">
        <v>0.01</v>
      </c>
      <c r="I46" s="158" t="s">
        <v>692</v>
      </c>
      <c r="J46" s="223">
        <v>1</v>
      </c>
      <c r="K46" s="224">
        <v>39307</v>
      </c>
      <c r="L46" s="225">
        <v>39307</v>
      </c>
      <c r="M46" s="233"/>
      <c r="N46" s="234"/>
      <c r="O46" s="228">
        <v>21000</v>
      </c>
      <c r="P46" s="228">
        <v>2100</v>
      </c>
      <c r="Q46" s="29">
        <f t="shared" si="12"/>
        <v>19</v>
      </c>
      <c r="R46" s="25" t="s">
        <v>693</v>
      </c>
      <c r="S46" s="29">
        <f t="shared" si="11"/>
        <v>19</v>
      </c>
      <c r="T46" s="29">
        <f t="shared" si="0"/>
        <v>-99.1</v>
      </c>
      <c r="U46" s="217" t="s">
        <v>718</v>
      </c>
      <c r="V46" s="238" t="s">
        <v>764</v>
      </c>
      <c r="W46" s="38">
        <v>10</v>
      </c>
      <c r="X46" s="239">
        <f t="shared" si="1"/>
        <v>17.48</v>
      </c>
      <c r="Y46" s="38">
        <f t="shared" si="2"/>
        <v>-7.48</v>
      </c>
      <c r="Z46" s="250">
        <f t="shared" si="3"/>
        <v>-75</v>
      </c>
      <c r="AA46" s="38">
        <f t="shared" si="4"/>
        <v>-75</v>
      </c>
      <c r="AB46" s="38">
        <f t="shared" si="5"/>
        <v>-75</v>
      </c>
      <c r="AE46" s="15">
        <v>1900</v>
      </c>
      <c r="AG46" s="257"/>
    </row>
    <row r="47" ht="15" customHeight="1" spans="1:33">
      <c r="A47" s="162">
        <v>40</v>
      </c>
      <c r="B47" s="214" t="s">
        <v>814</v>
      </c>
      <c r="C47" s="215" t="s">
        <v>808</v>
      </c>
      <c r="D47" s="216" t="s">
        <v>809</v>
      </c>
      <c r="E47" s="215" t="s">
        <v>810</v>
      </c>
      <c r="F47" s="215" t="s">
        <v>811</v>
      </c>
      <c r="G47" s="158" t="s">
        <v>717</v>
      </c>
      <c r="H47" s="220">
        <v>0.01</v>
      </c>
      <c r="I47" s="158" t="s">
        <v>692</v>
      </c>
      <c r="J47" s="223">
        <v>1</v>
      </c>
      <c r="K47" s="224">
        <v>39307</v>
      </c>
      <c r="L47" s="225">
        <v>39307</v>
      </c>
      <c r="M47" s="233"/>
      <c r="N47" s="234"/>
      <c r="O47" s="228">
        <v>21000</v>
      </c>
      <c r="P47" s="228">
        <v>2100</v>
      </c>
      <c r="Q47" s="29">
        <f t="shared" si="12"/>
        <v>19</v>
      </c>
      <c r="R47" s="25" t="s">
        <v>693</v>
      </c>
      <c r="S47" s="29">
        <f t="shared" si="11"/>
        <v>19</v>
      </c>
      <c r="T47" s="29">
        <f t="shared" si="0"/>
        <v>-99.1</v>
      </c>
      <c r="U47" s="217" t="s">
        <v>718</v>
      </c>
      <c r="V47" s="238" t="s">
        <v>764</v>
      </c>
      <c r="W47" s="38">
        <v>10</v>
      </c>
      <c r="X47" s="239">
        <f t="shared" si="1"/>
        <v>17.48</v>
      </c>
      <c r="Y47" s="38">
        <f t="shared" si="2"/>
        <v>-7.48</v>
      </c>
      <c r="Z47" s="250">
        <f t="shared" si="3"/>
        <v>-75</v>
      </c>
      <c r="AA47" s="38">
        <f t="shared" si="4"/>
        <v>-75</v>
      </c>
      <c r="AB47" s="38">
        <f t="shared" si="5"/>
        <v>-75</v>
      </c>
      <c r="AE47" s="15">
        <v>1900</v>
      </c>
      <c r="AG47" s="257"/>
    </row>
    <row r="48" ht="15" customHeight="1" spans="1:33">
      <c r="A48" s="162">
        <v>41</v>
      </c>
      <c r="B48" s="214" t="s">
        <v>815</v>
      </c>
      <c r="C48" s="215" t="s">
        <v>808</v>
      </c>
      <c r="D48" s="216" t="s">
        <v>809</v>
      </c>
      <c r="E48" s="215" t="s">
        <v>810</v>
      </c>
      <c r="F48" s="215" t="s">
        <v>811</v>
      </c>
      <c r="G48" s="158" t="s">
        <v>717</v>
      </c>
      <c r="H48" s="220">
        <v>0.01</v>
      </c>
      <c r="I48" s="158" t="s">
        <v>692</v>
      </c>
      <c r="J48" s="223">
        <v>1</v>
      </c>
      <c r="K48" s="224">
        <v>39307</v>
      </c>
      <c r="L48" s="225">
        <v>39307</v>
      </c>
      <c r="M48" s="233"/>
      <c r="N48" s="234"/>
      <c r="O48" s="228">
        <v>21000</v>
      </c>
      <c r="P48" s="228">
        <v>2100</v>
      </c>
      <c r="Q48" s="29">
        <f t="shared" si="12"/>
        <v>19</v>
      </c>
      <c r="R48" s="25" t="s">
        <v>693</v>
      </c>
      <c r="S48" s="29">
        <f t="shared" si="11"/>
        <v>19</v>
      </c>
      <c r="T48" s="29">
        <f t="shared" si="0"/>
        <v>-99.1</v>
      </c>
      <c r="U48" s="217" t="s">
        <v>718</v>
      </c>
      <c r="V48" s="238" t="s">
        <v>764</v>
      </c>
      <c r="W48" s="38">
        <v>10</v>
      </c>
      <c r="X48" s="239">
        <f t="shared" si="1"/>
        <v>17.48</v>
      </c>
      <c r="Y48" s="38">
        <f t="shared" si="2"/>
        <v>-7.48</v>
      </c>
      <c r="Z48" s="250">
        <f t="shared" si="3"/>
        <v>-75</v>
      </c>
      <c r="AA48" s="38">
        <f t="shared" si="4"/>
        <v>-75</v>
      </c>
      <c r="AB48" s="38">
        <f t="shared" si="5"/>
        <v>-75</v>
      </c>
      <c r="AE48" s="15">
        <v>1900</v>
      </c>
      <c r="AG48" s="257"/>
    </row>
    <row r="49" ht="15" customHeight="1" spans="1:33">
      <c r="A49" s="162">
        <v>42</v>
      </c>
      <c r="B49" s="214" t="s">
        <v>816</v>
      </c>
      <c r="C49" s="215" t="s">
        <v>808</v>
      </c>
      <c r="D49" s="216" t="s">
        <v>809</v>
      </c>
      <c r="E49" s="215" t="s">
        <v>810</v>
      </c>
      <c r="F49" s="215" t="s">
        <v>811</v>
      </c>
      <c r="G49" s="158" t="s">
        <v>717</v>
      </c>
      <c r="H49" s="220">
        <v>0.01</v>
      </c>
      <c r="I49" s="158" t="s">
        <v>692</v>
      </c>
      <c r="J49" s="223">
        <v>1</v>
      </c>
      <c r="K49" s="224">
        <v>39307</v>
      </c>
      <c r="L49" s="225">
        <v>39307</v>
      </c>
      <c r="M49" s="233"/>
      <c r="N49" s="234"/>
      <c r="O49" s="228">
        <v>21000</v>
      </c>
      <c r="P49" s="228">
        <v>2100</v>
      </c>
      <c r="Q49" s="29">
        <f t="shared" si="12"/>
        <v>19</v>
      </c>
      <c r="R49" s="25" t="s">
        <v>693</v>
      </c>
      <c r="S49" s="29">
        <f t="shared" si="11"/>
        <v>19</v>
      </c>
      <c r="T49" s="29">
        <f t="shared" si="0"/>
        <v>-99.1</v>
      </c>
      <c r="U49" s="217" t="s">
        <v>718</v>
      </c>
      <c r="V49" s="238" t="s">
        <v>764</v>
      </c>
      <c r="W49" s="38">
        <v>10</v>
      </c>
      <c r="X49" s="239">
        <f t="shared" si="1"/>
        <v>17.48</v>
      </c>
      <c r="Y49" s="38">
        <f t="shared" si="2"/>
        <v>-7.48</v>
      </c>
      <c r="Z49" s="250">
        <f t="shared" si="3"/>
        <v>-75</v>
      </c>
      <c r="AA49" s="38">
        <f t="shared" si="4"/>
        <v>-75</v>
      </c>
      <c r="AB49" s="38">
        <f t="shared" si="5"/>
        <v>-75</v>
      </c>
      <c r="AE49" s="15">
        <v>1900</v>
      </c>
      <c r="AG49" s="257"/>
    </row>
    <row r="50" ht="15" customHeight="1" spans="1:33">
      <c r="A50" s="162">
        <v>43</v>
      </c>
      <c r="B50" s="214" t="s">
        <v>817</v>
      </c>
      <c r="C50" s="215" t="s">
        <v>818</v>
      </c>
      <c r="D50" s="222" t="s">
        <v>819</v>
      </c>
      <c r="E50" s="215" t="s">
        <v>784</v>
      </c>
      <c r="F50" s="215" t="s">
        <v>820</v>
      </c>
      <c r="G50" s="158" t="s">
        <v>717</v>
      </c>
      <c r="H50" s="220">
        <v>0.01</v>
      </c>
      <c r="I50" s="158" t="s">
        <v>692</v>
      </c>
      <c r="J50" s="223">
        <v>1</v>
      </c>
      <c r="K50" s="224">
        <v>41177</v>
      </c>
      <c r="L50" s="225">
        <v>41177</v>
      </c>
      <c r="M50" s="233"/>
      <c r="N50" s="234"/>
      <c r="O50" s="228">
        <v>80769.23</v>
      </c>
      <c r="P50" s="228">
        <v>8076.92</v>
      </c>
      <c r="Q50" s="29">
        <f t="shared" si="12"/>
        <v>19</v>
      </c>
      <c r="R50" s="25" t="s">
        <v>693</v>
      </c>
      <c r="S50" s="29">
        <f t="shared" si="11"/>
        <v>19</v>
      </c>
      <c r="T50" s="29">
        <f t="shared" si="0"/>
        <v>-99.76</v>
      </c>
      <c r="U50" s="217" t="s">
        <v>718</v>
      </c>
      <c r="V50" s="238" t="s">
        <v>764</v>
      </c>
      <c r="X50" s="239">
        <f t="shared" si="1"/>
        <v>12.36</v>
      </c>
      <c r="Y50" s="38">
        <f t="shared" si="2"/>
        <v>-12.36</v>
      </c>
      <c r="Z50" s="250" t="e">
        <f t="shared" si="3"/>
        <v>#DIV/0!</v>
      </c>
      <c r="AA50" s="38" t="e">
        <f t="shared" si="4"/>
        <v>#DIV/0!</v>
      </c>
      <c r="AB50" s="38" t="e">
        <f t="shared" si="5"/>
        <v>#DIV/0!</v>
      </c>
      <c r="AE50" s="15">
        <v>1900</v>
      </c>
      <c r="AG50" s="257"/>
    </row>
    <row r="51" ht="15" customHeight="1" spans="1:33">
      <c r="A51" s="162">
        <v>44</v>
      </c>
      <c r="B51" s="214" t="s">
        <v>821</v>
      </c>
      <c r="C51" s="215" t="s">
        <v>818</v>
      </c>
      <c r="D51" s="222" t="s">
        <v>819</v>
      </c>
      <c r="E51" s="215" t="s">
        <v>784</v>
      </c>
      <c r="F51" s="215" t="s">
        <v>820</v>
      </c>
      <c r="G51" s="158" t="s">
        <v>717</v>
      </c>
      <c r="H51" s="220">
        <v>0.01</v>
      </c>
      <c r="I51" s="158" t="s">
        <v>692</v>
      </c>
      <c r="J51" s="223">
        <v>1</v>
      </c>
      <c r="K51" s="224">
        <v>41177</v>
      </c>
      <c r="L51" s="225">
        <v>41177</v>
      </c>
      <c r="M51" s="235"/>
      <c r="N51" s="235"/>
      <c r="O51" s="228">
        <v>80769.23</v>
      </c>
      <c r="P51" s="228">
        <v>8076.92</v>
      </c>
      <c r="Q51" s="29">
        <f t="shared" si="12"/>
        <v>19</v>
      </c>
      <c r="R51" s="25" t="s">
        <v>693</v>
      </c>
      <c r="S51" s="29">
        <f t="shared" si="11"/>
        <v>19</v>
      </c>
      <c r="T51" s="29">
        <f t="shared" si="0"/>
        <v>-99.76</v>
      </c>
      <c r="U51" s="217" t="s">
        <v>718</v>
      </c>
      <c r="V51" s="238" t="s">
        <v>764</v>
      </c>
      <c r="X51" s="239">
        <f t="shared" si="1"/>
        <v>12.36</v>
      </c>
      <c r="Y51" s="38">
        <f t="shared" si="2"/>
        <v>-12.36</v>
      </c>
      <c r="Z51" s="250" t="e">
        <f t="shared" si="3"/>
        <v>#DIV/0!</v>
      </c>
      <c r="AA51" s="38" t="e">
        <f t="shared" si="4"/>
        <v>#DIV/0!</v>
      </c>
      <c r="AB51" s="38" t="e">
        <f t="shared" si="5"/>
        <v>#DIV/0!</v>
      </c>
      <c r="AE51" s="15">
        <v>1900</v>
      </c>
      <c r="AG51" s="257"/>
    </row>
    <row r="52" ht="15" customHeight="1" spans="1:33">
      <c r="A52" s="162">
        <v>45</v>
      </c>
      <c r="B52" s="214" t="s">
        <v>822</v>
      </c>
      <c r="C52" s="215" t="s">
        <v>823</v>
      </c>
      <c r="D52" s="216" t="s">
        <v>824</v>
      </c>
      <c r="E52" s="215" t="s">
        <v>825</v>
      </c>
      <c r="F52" s="215" t="s">
        <v>826</v>
      </c>
      <c r="G52" s="158"/>
      <c r="H52" s="214"/>
      <c r="I52" s="158" t="s">
        <v>692</v>
      </c>
      <c r="J52" s="223">
        <v>1</v>
      </c>
      <c r="K52" s="224">
        <v>37396</v>
      </c>
      <c r="L52" s="225">
        <v>37396</v>
      </c>
      <c r="M52" s="235"/>
      <c r="N52" s="235"/>
      <c r="O52" s="228">
        <v>3370</v>
      </c>
      <c r="P52" s="228">
        <v>337</v>
      </c>
      <c r="Q52" s="29">
        <f>ROUND(AG52*J52,0)</f>
        <v>200</v>
      </c>
      <c r="R52" s="25" t="s">
        <v>693</v>
      </c>
      <c r="S52" s="29">
        <f t="shared" si="11"/>
        <v>200</v>
      </c>
      <c r="T52" s="29">
        <f t="shared" si="0"/>
        <v>-40.65</v>
      </c>
      <c r="U52" s="217" t="s">
        <v>694</v>
      </c>
      <c r="V52" s="238" t="s">
        <v>668</v>
      </c>
      <c r="W52" s="38">
        <v>8</v>
      </c>
      <c r="X52" s="239">
        <f t="shared" si="1"/>
        <v>22.72</v>
      </c>
      <c r="Y52" s="38">
        <f t="shared" si="2"/>
        <v>-14.72</v>
      </c>
      <c r="Z52" s="250">
        <f t="shared" si="3"/>
        <v>-184</v>
      </c>
      <c r="AA52" s="38">
        <f t="shared" si="4"/>
        <v>-184</v>
      </c>
      <c r="AB52" s="38">
        <f t="shared" si="5"/>
        <v>-184</v>
      </c>
      <c r="AF52" s="15">
        <v>15525533672</v>
      </c>
      <c r="AG52" s="257">
        <v>200</v>
      </c>
    </row>
    <row r="53" ht="15" customHeight="1" spans="1:33">
      <c r="A53" s="162">
        <v>46</v>
      </c>
      <c r="B53" s="214" t="s">
        <v>827</v>
      </c>
      <c r="C53" s="215" t="s">
        <v>828</v>
      </c>
      <c r="D53" s="218" t="s">
        <v>829</v>
      </c>
      <c r="E53" s="215" t="s">
        <v>830</v>
      </c>
      <c r="F53" s="215" t="s">
        <v>831</v>
      </c>
      <c r="G53" s="158" t="s">
        <v>693</v>
      </c>
      <c r="H53" s="162" t="s">
        <v>693</v>
      </c>
      <c r="I53" s="158" t="s">
        <v>692</v>
      </c>
      <c r="J53" s="223">
        <v>1</v>
      </c>
      <c r="K53" s="224">
        <v>38561</v>
      </c>
      <c r="L53" s="225">
        <v>38561</v>
      </c>
      <c r="M53" s="235"/>
      <c r="N53" s="235"/>
      <c r="O53" s="228">
        <v>7500</v>
      </c>
      <c r="P53" s="228">
        <v>750</v>
      </c>
      <c r="Q53" s="29">
        <f>AG53</f>
        <v>300</v>
      </c>
      <c r="R53" s="25" t="s">
        <v>693</v>
      </c>
      <c r="S53" s="29">
        <f t="shared" si="11"/>
        <v>300</v>
      </c>
      <c r="T53" s="29">
        <f t="shared" si="0"/>
        <v>-60</v>
      </c>
      <c r="U53" s="217" t="s">
        <v>718</v>
      </c>
      <c r="V53" s="238" t="s">
        <v>764</v>
      </c>
      <c r="W53" s="38">
        <v>8</v>
      </c>
      <c r="X53" s="239">
        <f t="shared" si="1"/>
        <v>19.53</v>
      </c>
      <c r="Y53" s="38">
        <f t="shared" si="2"/>
        <v>-11.53</v>
      </c>
      <c r="Z53" s="250">
        <f t="shared" si="3"/>
        <v>-144</v>
      </c>
      <c r="AA53" s="38">
        <f t="shared" si="4"/>
        <v>-144</v>
      </c>
      <c r="AB53" s="38">
        <f t="shared" si="5"/>
        <v>-144</v>
      </c>
      <c r="AF53" s="15">
        <v>15816893858</v>
      </c>
      <c r="AG53" s="257">
        <v>300</v>
      </c>
    </row>
    <row r="54" ht="15" customHeight="1" spans="1:33">
      <c r="A54" s="162">
        <v>47</v>
      </c>
      <c r="B54" s="214" t="s">
        <v>832</v>
      </c>
      <c r="C54" s="215" t="s">
        <v>833</v>
      </c>
      <c r="D54" s="216" t="s">
        <v>834</v>
      </c>
      <c r="E54" s="215" t="s">
        <v>744</v>
      </c>
      <c r="F54" s="215" t="s">
        <v>835</v>
      </c>
      <c r="G54" s="158" t="s">
        <v>780</v>
      </c>
      <c r="H54" s="220">
        <v>1</v>
      </c>
      <c r="I54" s="158" t="s">
        <v>692</v>
      </c>
      <c r="J54" s="223">
        <v>1</v>
      </c>
      <c r="K54" s="224">
        <v>39643</v>
      </c>
      <c r="L54" s="225">
        <v>39643</v>
      </c>
      <c r="M54" s="235"/>
      <c r="N54" s="235"/>
      <c r="O54" s="228">
        <v>206000</v>
      </c>
      <c r="P54" s="228">
        <v>20600</v>
      </c>
      <c r="Q54" s="29">
        <f>ROUND(AE54*H54,0)</f>
        <v>1870</v>
      </c>
      <c r="R54" s="25" t="s">
        <v>693</v>
      </c>
      <c r="S54" s="29">
        <f t="shared" si="11"/>
        <v>1870</v>
      </c>
      <c r="T54" s="29">
        <f t="shared" si="0"/>
        <v>-90.92</v>
      </c>
      <c r="U54" s="217" t="s">
        <v>718</v>
      </c>
      <c r="V54" s="238" t="s">
        <v>764</v>
      </c>
      <c r="X54" s="239">
        <f t="shared" si="1"/>
        <v>16.56</v>
      </c>
      <c r="Y54" s="38">
        <f t="shared" si="2"/>
        <v>-16.56</v>
      </c>
      <c r="Z54" s="250" t="e">
        <f t="shared" si="3"/>
        <v>#DIV/0!</v>
      </c>
      <c r="AA54" s="38" t="e">
        <f t="shared" si="4"/>
        <v>#DIV/0!</v>
      </c>
      <c r="AB54" s="38" t="e">
        <f t="shared" si="5"/>
        <v>#DIV/0!</v>
      </c>
      <c r="AE54" s="15">
        <v>1870</v>
      </c>
      <c r="AG54" s="257"/>
    </row>
    <row r="55" ht="15" customHeight="1" spans="1:33">
      <c r="A55" s="162">
        <v>48</v>
      </c>
      <c r="B55" s="214" t="s">
        <v>836</v>
      </c>
      <c r="C55" s="215" t="s">
        <v>837</v>
      </c>
      <c r="D55" s="216" t="s">
        <v>838</v>
      </c>
      <c r="E55" s="215" t="s">
        <v>744</v>
      </c>
      <c r="F55" s="215" t="s">
        <v>839</v>
      </c>
      <c r="G55" s="158" t="s">
        <v>763</v>
      </c>
      <c r="H55" s="220">
        <v>2</v>
      </c>
      <c r="I55" s="158" t="s">
        <v>692</v>
      </c>
      <c r="J55" s="223">
        <v>1</v>
      </c>
      <c r="K55" s="224">
        <v>32009</v>
      </c>
      <c r="L55" s="225">
        <v>32009</v>
      </c>
      <c r="M55" s="235"/>
      <c r="N55" s="235"/>
      <c r="O55" s="228">
        <v>1145828.12</v>
      </c>
      <c r="P55" s="228">
        <v>114582.81</v>
      </c>
      <c r="Q55" s="29">
        <f>ROUND(AE55*H55,0)</f>
        <v>4600</v>
      </c>
      <c r="R55" s="25" t="s">
        <v>693</v>
      </c>
      <c r="S55" s="29">
        <f t="shared" si="11"/>
        <v>4600</v>
      </c>
      <c r="T55" s="29">
        <f t="shared" si="0"/>
        <v>-95.99</v>
      </c>
      <c r="U55" s="217" t="s">
        <v>718</v>
      </c>
      <c r="V55" s="238" t="s">
        <v>764</v>
      </c>
      <c r="X55" s="239">
        <f t="shared" si="1"/>
        <v>37.48</v>
      </c>
      <c r="Y55" s="38">
        <f t="shared" si="2"/>
        <v>-37.48</v>
      </c>
      <c r="Z55" s="250" t="e">
        <f t="shared" si="3"/>
        <v>#DIV/0!</v>
      </c>
      <c r="AA55" s="38" t="e">
        <f t="shared" si="4"/>
        <v>#DIV/0!</v>
      </c>
      <c r="AB55" s="38" t="e">
        <f t="shared" si="5"/>
        <v>#DIV/0!</v>
      </c>
      <c r="AE55" s="15">
        <v>2300</v>
      </c>
      <c r="AG55" s="257"/>
    </row>
    <row r="56" ht="15" customHeight="1" spans="1:33">
      <c r="A56" s="162">
        <v>49</v>
      </c>
      <c r="B56" s="214" t="s">
        <v>840</v>
      </c>
      <c r="C56" s="215" t="s">
        <v>841</v>
      </c>
      <c r="D56" s="218" t="s">
        <v>842</v>
      </c>
      <c r="E56" s="215" t="s">
        <v>744</v>
      </c>
      <c r="F56" s="215" t="s">
        <v>843</v>
      </c>
      <c r="G56" s="158" t="s">
        <v>780</v>
      </c>
      <c r="H56" s="220">
        <v>3</v>
      </c>
      <c r="I56" s="158" t="s">
        <v>692</v>
      </c>
      <c r="J56" s="223">
        <v>1</v>
      </c>
      <c r="K56" s="224">
        <v>37396</v>
      </c>
      <c r="L56" s="225">
        <v>37396</v>
      </c>
      <c r="M56" s="235"/>
      <c r="N56" s="235"/>
      <c r="O56" s="228">
        <v>160000</v>
      </c>
      <c r="P56" s="228">
        <v>16000</v>
      </c>
      <c r="Q56" s="29">
        <f>ROUND(AE56*H56,0)</f>
        <v>5610</v>
      </c>
      <c r="R56" s="25" t="s">
        <v>693</v>
      </c>
      <c r="S56" s="29">
        <f t="shared" si="11"/>
        <v>5610</v>
      </c>
      <c r="T56" s="29">
        <f t="shared" si="0"/>
        <v>-64.94</v>
      </c>
      <c r="U56" s="217" t="s">
        <v>718</v>
      </c>
      <c r="V56" s="238" t="s">
        <v>764</v>
      </c>
      <c r="X56" s="239">
        <f t="shared" si="1"/>
        <v>22.72</v>
      </c>
      <c r="Y56" s="38">
        <f t="shared" si="2"/>
        <v>-22.72</v>
      </c>
      <c r="Z56" s="250" t="e">
        <f t="shared" si="3"/>
        <v>#DIV/0!</v>
      </c>
      <c r="AA56" s="38" t="e">
        <f t="shared" si="4"/>
        <v>#DIV/0!</v>
      </c>
      <c r="AB56" s="38" t="e">
        <f t="shared" si="5"/>
        <v>#DIV/0!</v>
      </c>
      <c r="AE56" s="15">
        <v>1870</v>
      </c>
      <c r="AG56" s="257"/>
    </row>
    <row r="57" ht="15" customHeight="1" spans="1:33">
      <c r="A57" s="162">
        <v>50</v>
      </c>
      <c r="B57" s="214" t="s">
        <v>844</v>
      </c>
      <c r="C57" s="215" t="s">
        <v>845</v>
      </c>
      <c r="D57" s="216" t="s">
        <v>846</v>
      </c>
      <c r="E57" s="215" t="s">
        <v>825</v>
      </c>
      <c r="F57" s="215" t="s">
        <v>847</v>
      </c>
      <c r="G57" s="158"/>
      <c r="H57" s="214"/>
      <c r="I57" s="158" t="s">
        <v>692</v>
      </c>
      <c r="J57" s="223">
        <v>1</v>
      </c>
      <c r="K57" s="224">
        <v>31644</v>
      </c>
      <c r="L57" s="225">
        <v>31644</v>
      </c>
      <c r="M57" s="235"/>
      <c r="N57" s="235"/>
      <c r="O57" s="228">
        <v>16386</v>
      </c>
      <c r="P57" s="228">
        <v>1638.6</v>
      </c>
      <c r="Q57" s="29">
        <f t="shared" ref="Q57:Q63" si="13">ROUND(AG57*J57,0)</f>
        <v>1000</v>
      </c>
      <c r="R57" s="25" t="s">
        <v>693</v>
      </c>
      <c r="S57" s="29">
        <f t="shared" ref="S57:S68" si="14">ROUND(Q57,0)</f>
        <v>1000</v>
      </c>
      <c r="T57" s="29">
        <f t="shared" si="0"/>
        <v>-38.97</v>
      </c>
      <c r="U57" s="217" t="s">
        <v>694</v>
      </c>
      <c r="V57" s="238" t="s">
        <v>668</v>
      </c>
      <c r="W57" s="38">
        <v>8</v>
      </c>
      <c r="X57" s="239">
        <f t="shared" si="1"/>
        <v>38.48</v>
      </c>
      <c r="Y57" s="38">
        <f t="shared" si="2"/>
        <v>-30.48</v>
      </c>
      <c r="Z57" s="250">
        <f t="shared" si="3"/>
        <v>-381</v>
      </c>
      <c r="AA57" s="38">
        <f t="shared" si="4"/>
        <v>-381</v>
      </c>
      <c r="AB57" s="38">
        <f t="shared" si="5"/>
        <v>-381</v>
      </c>
      <c r="AF57" s="15">
        <v>15525533672</v>
      </c>
      <c r="AG57" s="257">
        <v>1000</v>
      </c>
    </row>
    <row r="58" ht="15" customHeight="1" spans="1:33">
      <c r="A58" s="162">
        <v>51</v>
      </c>
      <c r="B58" s="214" t="s">
        <v>848</v>
      </c>
      <c r="C58" s="215" t="s">
        <v>849</v>
      </c>
      <c r="D58" s="222" t="s">
        <v>850</v>
      </c>
      <c r="E58" s="215" t="s">
        <v>825</v>
      </c>
      <c r="F58" s="215" t="s">
        <v>851</v>
      </c>
      <c r="G58" s="158"/>
      <c r="H58" s="214"/>
      <c r="I58" s="158" t="s">
        <v>692</v>
      </c>
      <c r="J58" s="223">
        <v>1</v>
      </c>
      <c r="K58" s="224">
        <v>31626</v>
      </c>
      <c r="L58" s="225">
        <v>31626</v>
      </c>
      <c r="M58" s="235"/>
      <c r="N58" s="235"/>
      <c r="O58" s="228">
        <v>21600</v>
      </c>
      <c r="P58" s="228">
        <v>2160</v>
      </c>
      <c r="Q58" s="29">
        <f t="shared" si="13"/>
        <v>1000</v>
      </c>
      <c r="R58" s="25" t="s">
        <v>693</v>
      </c>
      <c r="S58" s="29">
        <f t="shared" si="14"/>
        <v>1000</v>
      </c>
      <c r="T58" s="29">
        <f t="shared" si="0"/>
        <v>-53.7</v>
      </c>
      <c r="U58" s="217" t="s">
        <v>694</v>
      </c>
      <c r="V58" s="238" t="s">
        <v>668</v>
      </c>
      <c r="W58" s="38">
        <v>8</v>
      </c>
      <c r="X58" s="239">
        <f t="shared" si="1"/>
        <v>38.53</v>
      </c>
      <c r="Y58" s="38">
        <f t="shared" si="2"/>
        <v>-30.53</v>
      </c>
      <c r="Z58" s="250">
        <f t="shared" si="3"/>
        <v>-382</v>
      </c>
      <c r="AA58" s="38">
        <f t="shared" si="4"/>
        <v>-382</v>
      </c>
      <c r="AB58" s="38">
        <f t="shared" si="5"/>
        <v>-382</v>
      </c>
      <c r="AF58" s="15">
        <v>15525533672</v>
      </c>
      <c r="AG58" s="257">
        <v>1000</v>
      </c>
    </row>
    <row r="59" ht="15" customHeight="1" spans="1:33">
      <c r="A59" s="162">
        <v>52</v>
      </c>
      <c r="B59" s="214" t="s">
        <v>852</v>
      </c>
      <c r="C59" s="215" t="s">
        <v>853</v>
      </c>
      <c r="D59" s="216" t="s">
        <v>854</v>
      </c>
      <c r="E59" s="215" t="s">
        <v>825</v>
      </c>
      <c r="F59" s="215" t="s">
        <v>855</v>
      </c>
      <c r="G59" s="158"/>
      <c r="H59" s="214"/>
      <c r="I59" s="158" t="s">
        <v>692</v>
      </c>
      <c r="J59" s="223">
        <v>1</v>
      </c>
      <c r="K59" s="224">
        <v>31644</v>
      </c>
      <c r="L59" s="225">
        <v>31644</v>
      </c>
      <c r="M59" s="235"/>
      <c r="N59" s="235"/>
      <c r="O59" s="228">
        <v>1978.6</v>
      </c>
      <c r="P59" s="228">
        <v>197.86</v>
      </c>
      <c r="Q59" s="29">
        <f t="shared" si="13"/>
        <v>150</v>
      </c>
      <c r="R59" s="25" t="s">
        <v>693</v>
      </c>
      <c r="S59" s="29">
        <f t="shared" si="14"/>
        <v>150</v>
      </c>
      <c r="T59" s="29">
        <f t="shared" si="0"/>
        <v>-24.19</v>
      </c>
      <c r="U59" s="217" t="s">
        <v>694</v>
      </c>
      <c r="V59" s="238" t="s">
        <v>668</v>
      </c>
      <c r="W59" s="38">
        <v>8</v>
      </c>
      <c r="X59" s="239">
        <f t="shared" si="1"/>
        <v>38.48</v>
      </c>
      <c r="Y59" s="38">
        <f t="shared" si="2"/>
        <v>-30.48</v>
      </c>
      <c r="Z59" s="250">
        <f t="shared" si="3"/>
        <v>-381</v>
      </c>
      <c r="AA59" s="38">
        <f t="shared" si="4"/>
        <v>-381</v>
      </c>
      <c r="AB59" s="38">
        <f t="shared" si="5"/>
        <v>-381</v>
      </c>
      <c r="AF59" s="15">
        <v>15525533672</v>
      </c>
      <c r="AG59" s="257">
        <v>150</v>
      </c>
    </row>
    <row r="60" ht="15" customHeight="1" spans="1:33">
      <c r="A60" s="162">
        <v>53</v>
      </c>
      <c r="B60" s="214" t="s">
        <v>856</v>
      </c>
      <c r="C60" s="215" t="s">
        <v>857</v>
      </c>
      <c r="D60" s="216" t="s">
        <v>858</v>
      </c>
      <c r="E60" s="215" t="s">
        <v>825</v>
      </c>
      <c r="F60" s="215" t="s">
        <v>859</v>
      </c>
      <c r="G60" s="158"/>
      <c r="H60" s="214"/>
      <c r="I60" s="158" t="s">
        <v>692</v>
      </c>
      <c r="J60" s="223">
        <v>1</v>
      </c>
      <c r="K60" s="224">
        <v>31627</v>
      </c>
      <c r="L60" s="225">
        <v>31627</v>
      </c>
      <c r="M60" s="235"/>
      <c r="N60" s="235"/>
      <c r="O60" s="228">
        <v>21600</v>
      </c>
      <c r="P60" s="228">
        <v>2160</v>
      </c>
      <c r="Q60" s="29">
        <f t="shared" si="13"/>
        <v>1500</v>
      </c>
      <c r="R60" s="25" t="s">
        <v>693</v>
      </c>
      <c r="S60" s="29">
        <f t="shared" si="14"/>
        <v>1500</v>
      </c>
      <c r="T60" s="29">
        <f t="shared" si="0"/>
        <v>-30.56</v>
      </c>
      <c r="U60" s="217" t="s">
        <v>694</v>
      </c>
      <c r="V60" s="238" t="s">
        <v>668</v>
      </c>
      <c r="W60" s="38">
        <v>8</v>
      </c>
      <c r="X60" s="239">
        <f t="shared" si="1"/>
        <v>38.52</v>
      </c>
      <c r="Y60" s="38">
        <f t="shared" si="2"/>
        <v>-30.52</v>
      </c>
      <c r="Z60" s="250">
        <f t="shared" si="3"/>
        <v>-382</v>
      </c>
      <c r="AA60" s="38">
        <f t="shared" si="4"/>
        <v>-382</v>
      </c>
      <c r="AB60" s="38">
        <f t="shared" si="5"/>
        <v>-382</v>
      </c>
      <c r="AF60" s="15">
        <v>15525533672</v>
      </c>
      <c r="AG60" s="257">
        <v>1500</v>
      </c>
    </row>
    <row r="61" ht="15" customHeight="1" spans="1:33">
      <c r="A61" s="162">
        <v>54</v>
      </c>
      <c r="B61" s="214" t="s">
        <v>860</v>
      </c>
      <c r="C61" s="215" t="s">
        <v>861</v>
      </c>
      <c r="D61" s="216" t="s">
        <v>862</v>
      </c>
      <c r="E61" s="215" t="s">
        <v>825</v>
      </c>
      <c r="F61" s="215" t="s">
        <v>863</v>
      </c>
      <c r="G61" s="158"/>
      <c r="H61" s="214"/>
      <c r="I61" s="158" t="s">
        <v>692</v>
      </c>
      <c r="J61" s="223">
        <v>1</v>
      </c>
      <c r="K61" s="224">
        <v>31626</v>
      </c>
      <c r="L61" s="225">
        <v>31626</v>
      </c>
      <c r="M61" s="235"/>
      <c r="N61" s="235"/>
      <c r="O61" s="228">
        <v>2400</v>
      </c>
      <c r="P61" s="228">
        <v>240</v>
      </c>
      <c r="Q61" s="29">
        <f t="shared" si="13"/>
        <v>200</v>
      </c>
      <c r="R61" s="25" t="s">
        <v>693</v>
      </c>
      <c r="S61" s="29">
        <f t="shared" si="14"/>
        <v>200</v>
      </c>
      <c r="T61" s="29">
        <f t="shared" si="0"/>
        <v>-16.67</v>
      </c>
      <c r="U61" s="217" t="s">
        <v>694</v>
      </c>
      <c r="V61" s="238" t="s">
        <v>668</v>
      </c>
      <c r="W61" s="38">
        <v>8</v>
      </c>
      <c r="X61" s="239">
        <f t="shared" si="1"/>
        <v>38.53</v>
      </c>
      <c r="Y61" s="38">
        <f t="shared" si="2"/>
        <v>-30.53</v>
      </c>
      <c r="Z61" s="250">
        <f t="shared" si="3"/>
        <v>-382</v>
      </c>
      <c r="AA61" s="38">
        <f t="shared" si="4"/>
        <v>-382</v>
      </c>
      <c r="AB61" s="38">
        <f t="shared" si="5"/>
        <v>-382</v>
      </c>
      <c r="AF61" s="15">
        <v>15525533672</v>
      </c>
      <c r="AG61" s="257">
        <v>200</v>
      </c>
    </row>
    <row r="62" ht="15" customHeight="1" spans="1:33">
      <c r="A62" s="162">
        <v>55</v>
      </c>
      <c r="B62" s="214" t="s">
        <v>864</v>
      </c>
      <c r="C62" s="216" t="s">
        <v>865</v>
      </c>
      <c r="D62" s="216" t="s">
        <v>866</v>
      </c>
      <c r="E62" s="215" t="s">
        <v>825</v>
      </c>
      <c r="F62" s="215" t="s">
        <v>855</v>
      </c>
      <c r="G62" s="158"/>
      <c r="H62" s="214"/>
      <c r="I62" s="158" t="s">
        <v>692</v>
      </c>
      <c r="J62" s="223">
        <v>1</v>
      </c>
      <c r="K62" s="224">
        <v>34060</v>
      </c>
      <c r="L62" s="225">
        <v>34060</v>
      </c>
      <c r="M62" s="235"/>
      <c r="N62" s="235"/>
      <c r="O62" s="228">
        <v>29157</v>
      </c>
      <c r="P62" s="228">
        <v>2915.7</v>
      </c>
      <c r="Q62" s="29">
        <f t="shared" si="13"/>
        <v>2000</v>
      </c>
      <c r="R62" s="25" t="s">
        <v>693</v>
      </c>
      <c r="S62" s="29">
        <f t="shared" si="14"/>
        <v>2000</v>
      </c>
      <c r="T62" s="29">
        <f t="shared" si="0"/>
        <v>-31.41</v>
      </c>
      <c r="U62" s="217" t="s">
        <v>694</v>
      </c>
      <c r="V62" s="238" t="s">
        <v>668</v>
      </c>
      <c r="W62" s="38">
        <v>8</v>
      </c>
      <c r="X62" s="239">
        <f t="shared" si="1"/>
        <v>31.86</v>
      </c>
      <c r="Y62" s="38">
        <f t="shared" si="2"/>
        <v>-23.86</v>
      </c>
      <c r="Z62" s="250">
        <f t="shared" si="3"/>
        <v>-298</v>
      </c>
      <c r="AA62" s="38">
        <f t="shared" si="4"/>
        <v>-298</v>
      </c>
      <c r="AB62" s="38">
        <f t="shared" si="5"/>
        <v>-298</v>
      </c>
      <c r="AF62" s="15">
        <v>15525533672</v>
      </c>
      <c r="AG62" s="257">
        <v>2000</v>
      </c>
    </row>
    <row r="63" ht="15" customHeight="1" spans="1:33">
      <c r="A63" s="162">
        <v>56</v>
      </c>
      <c r="B63" s="214" t="s">
        <v>867</v>
      </c>
      <c r="C63" s="215" t="s">
        <v>868</v>
      </c>
      <c r="D63" s="216" t="s">
        <v>869</v>
      </c>
      <c r="E63" s="215" t="s">
        <v>825</v>
      </c>
      <c r="F63" s="215" t="s">
        <v>859</v>
      </c>
      <c r="G63" s="158"/>
      <c r="H63" s="214"/>
      <c r="I63" s="158" t="s">
        <v>692</v>
      </c>
      <c r="J63" s="223">
        <v>1</v>
      </c>
      <c r="K63" s="224">
        <v>31626</v>
      </c>
      <c r="L63" s="225">
        <v>31626</v>
      </c>
      <c r="M63" s="235"/>
      <c r="N63" s="235"/>
      <c r="O63" s="228">
        <v>1079.53</v>
      </c>
      <c r="P63" s="228">
        <v>107.95</v>
      </c>
      <c r="Q63" s="29">
        <f t="shared" si="13"/>
        <v>100</v>
      </c>
      <c r="R63" s="25" t="s">
        <v>693</v>
      </c>
      <c r="S63" s="29">
        <f t="shared" si="14"/>
        <v>100</v>
      </c>
      <c r="T63" s="29">
        <f t="shared" si="0"/>
        <v>-7.36</v>
      </c>
      <c r="U63" s="217" t="s">
        <v>694</v>
      </c>
      <c r="V63" s="238" t="s">
        <v>668</v>
      </c>
      <c r="W63" s="38">
        <v>8</v>
      </c>
      <c r="X63" s="239">
        <f t="shared" si="1"/>
        <v>38.53</v>
      </c>
      <c r="Y63" s="38">
        <f t="shared" si="2"/>
        <v>-30.53</v>
      </c>
      <c r="Z63" s="250">
        <f t="shared" si="3"/>
        <v>-382</v>
      </c>
      <c r="AA63" s="38">
        <f t="shared" si="4"/>
        <v>-382</v>
      </c>
      <c r="AB63" s="38">
        <f t="shared" si="5"/>
        <v>-382</v>
      </c>
      <c r="AF63" s="15">
        <v>15525533672</v>
      </c>
      <c r="AG63" s="257">
        <v>100</v>
      </c>
    </row>
    <row r="64" ht="15" customHeight="1" spans="1:33">
      <c r="A64" s="162">
        <v>57</v>
      </c>
      <c r="B64" s="214" t="s">
        <v>870</v>
      </c>
      <c r="C64" s="215" t="s">
        <v>871</v>
      </c>
      <c r="D64" s="216" t="s">
        <v>872</v>
      </c>
      <c r="E64" s="215" t="s">
        <v>810</v>
      </c>
      <c r="F64" s="215" t="s">
        <v>873</v>
      </c>
      <c r="G64" s="158" t="s">
        <v>763</v>
      </c>
      <c r="H64" s="220">
        <v>0.15</v>
      </c>
      <c r="I64" s="158" t="s">
        <v>692</v>
      </c>
      <c r="J64" s="223">
        <v>1</v>
      </c>
      <c r="K64" s="224">
        <v>42242</v>
      </c>
      <c r="L64" s="225">
        <v>42242</v>
      </c>
      <c r="M64" s="235"/>
      <c r="N64" s="235"/>
      <c r="O64" s="228">
        <v>376923.1</v>
      </c>
      <c r="P64" s="228">
        <v>57480.92</v>
      </c>
      <c r="Q64" s="29">
        <f>ROUND(AE64*H64,0)</f>
        <v>345</v>
      </c>
      <c r="R64" s="25" t="s">
        <v>693</v>
      </c>
      <c r="S64" s="29">
        <f t="shared" si="14"/>
        <v>345</v>
      </c>
      <c r="T64" s="29">
        <f t="shared" si="0"/>
        <v>-99.4</v>
      </c>
      <c r="U64" s="217" t="s">
        <v>718</v>
      </c>
      <c r="V64" s="238" t="s">
        <v>764</v>
      </c>
      <c r="X64" s="239">
        <f t="shared" si="1"/>
        <v>9.44</v>
      </c>
      <c r="Y64" s="38">
        <f t="shared" si="2"/>
        <v>-9.44</v>
      </c>
      <c r="Z64" s="250" t="e">
        <f t="shared" si="3"/>
        <v>#DIV/0!</v>
      </c>
      <c r="AA64" s="38" t="e">
        <f t="shared" si="4"/>
        <v>#DIV/0!</v>
      </c>
      <c r="AB64" s="38" t="e">
        <f t="shared" si="5"/>
        <v>#DIV/0!</v>
      </c>
      <c r="AE64" s="15">
        <v>2300</v>
      </c>
      <c r="AG64" s="257"/>
    </row>
    <row r="65" ht="15" customHeight="1" spans="1:33">
      <c r="A65" s="162">
        <v>58</v>
      </c>
      <c r="B65" s="214" t="s">
        <v>874</v>
      </c>
      <c r="C65" s="215" t="s">
        <v>875</v>
      </c>
      <c r="D65" s="216" t="s">
        <v>876</v>
      </c>
      <c r="E65" s="215" t="s">
        <v>877</v>
      </c>
      <c r="F65" s="215" t="s">
        <v>878</v>
      </c>
      <c r="G65" s="158" t="s">
        <v>763</v>
      </c>
      <c r="H65" s="220">
        <v>0.216</v>
      </c>
      <c r="I65" s="158" t="s">
        <v>692</v>
      </c>
      <c r="J65" s="223">
        <v>1</v>
      </c>
      <c r="K65" s="224">
        <v>39037</v>
      </c>
      <c r="L65" s="225">
        <v>39037</v>
      </c>
      <c r="M65" s="235"/>
      <c r="N65" s="235"/>
      <c r="O65" s="228">
        <v>32700</v>
      </c>
      <c r="P65" s="228">
        <v>3270</v>
      </c>
      <c r="Q65" s="29">
        <f>ROUND(AE65*H65,0)</f>
        <v>497</v>
      </c>
      <c r="R65" s="25" t="s">
        <v>693</v>
      </c>
      <c r="S65" s="29">
        <f t="shared" si="14"/>
        <v>497</v>
      </c>
      <c r="T65" s="29">
        <f t="shared" si="0"/>
        <v>-84.8</v>
      </c>
      <c r="U65" s="217" t="s">
        <v>718</v>
      </c>
      <c r="V65" s="238" t="s">
        <v>764</v>
      </c>
      <c r="X65" s="239">
        <f t="shared" si="1"/>
        <v>18.22</v>
      </c>
      <c r="Y65" s="38">
        <f t="shared" si="2"/>
        <v>-18.22</v>
      </c>
      <c r="Z65" s="250" t="e">
        <f t="shared" si="3"/>
        <v>#DIV/0!</v>
      </c>
      <c r="AA65" s="38" t="e">
        <f t="shared" si="4"/>
        <v>#DIV/0!</v>
      </c>
      <c r="AB65" s="38" t="e">
        <f t="shared" si="5"/>
        <v>#DIV/0!</v>
      </c>
      <c r="AE65" s="15">
        <v>2300</v>
      </c>
      <c r="AG65" s="257"/>
    </row>
    <row r="66" ht="15" customHeight="1" spans="1:33">
      <c r="A66" s="162">
        <v>59</v>
      </c>
      <c r="B66" s="214" t="s">
        <v>879</v>
      </c>
      <c r="C66" s="215" t="s">
        <v>880</v>
      </c>
      <c r="D66" s="218" t="s">
        <v>881</v>
      </c>
      <c r="E66" s="215" t="s">
        <v>744</v>
      </c>
      <c r="F66" s="215" t="s">
        <v>882</v>
      </c>
      <c r="G66" s="158" t="s">
        <v>780</v>
      </c>
      <c r="H66" s="220">
        <v>5.5</v>
      </c>
      <c r="I66" s="158" t="s">
        <v>692</v>
      </c>
      <c r="J66" s="223">
        <v>1</v>
      </c>
      <c r="K66" s="224">
        <v>41992</v>
      </c>
      <c r="L66" s="225">
        <v>41992</v>
      </c>
      <c r="M66" s="235"/>
      <c r="N66" s="235"/>
      <c r="O66" s="228">
        <v>135042.74</v>
      </c>
      <c r="P66" s="228">
        <v>13504.27</v>
      </c>
      <c r="Q66" s="29">
        <f>ROUND(AE66*H66,0)</f>
        <v>10285</v>
      </c>
      <c r="R66" s="25" t="s">
        <v>693</v>
      </c>
      <c r="S66" s="29">
        <f t="shared" si="14"/>
        <v>10285</v>
      </c>
      <c r="T66" s="29">
        <f t="shared" si="0"/>
        <v>-23.84</v>
      </c>
      <c r="U66" s="217" t="s">
        <v>718</v>
      </c>
      <c r="V66" s="238" t="s">
        <v>764</v>
      </c>
      <c r="X66" s="239">
        <f t="shared" si="1"/>
        <v>10.13</v>
      </c>
      <c r="Y66" s="38">
        <f t="shared" si="2"/>
        <v>-10.13</v>
      </c>
      <c r="Z66" s="250" t="e">
        <f t="shared" si="3"/>
        <v>#DIV/0!</v>
      </c>
      <c r="AA66" s="38" t="e">
        <f t="shared" si="4"/>
        <v>#DIV/0!</v>
      </c>
      <c r="AB66" s="38" t="e">
        <f t="shared" si="5"/>
        <v>#DIV/0!</v>
      </c>
      <c r="AE66" s="15">
        <v>1870</v>
      </c>
      <c r="AG66" s="257"/>
    </row>
    <row r="67" ht="15" customHeight="1" spans="1:33">
      <c r="A67" s="162">
        <v>60</v>
      </c>
      <c r="B67" s="214" t="s">
        <v>883</v>
      </c>
      <c r="C67" s="215" t="s">
        <v>884</v>
      </c>
      <c r="D67" s="216" t="s">
        <v>885</v>
      </c>
      <c r="E67" s="215" t="s">
        <v>744</v>
      </c>
      <c r="F67" s="215" t="s">
        <v>886</v>
      </c>
      <c r="G67" s="158" t="s">
        <v>763</v>
      </c>
      <c r="H67" s="220">
        <v>8</v>
      </c>
      <c r="I67" s="158" t="s">
        <v>692</v>
      </c>
      <c r="J67" s="223">
        <v>1</v>
      </c>
      <c r="K67" s="224">
        <v>40844</v>
      </c>
      <c r="L67" s="225">
        <v>40844</v>
      </c>
      <c r="M67" s="235"/>
      <c r="N67" s="235"/>
      <c r="O67" s="228">
        <v>450188.54</v>
      </c>
      <c r="P67" s="228">
        <v>45018.85</v>
      </c>
      <c r="Q67" s="29">
        <f>ROUND(AE67*H67,0)</f>
        <v>18400</v>
      </c>
      <c r="R67" s="25" t="s">
        <v>693</v>
      </c>
      <c r="S67" s="29">
        <f t="shared" si="14"/>
        <v>18400</v>
      </c>
      <c r="T67" s="29">
        <f t="shared" si="0"/>
        <v>-59.13</v>
      </c>
      <c r="U67" s="217" t="s">
        <v>718</v>
      </c>
      <c r="V67" s="238" t="s">
        <v>764</v>
      </c>
      <c r="X67" s="239">
        <f t="shared" si="1"/>
        <v>13.27</v>
      </c>
      <c r="Y67" s="38">
        <f t="shared" si="2"/>
        <v>-13.27</v>
      </c>
      <c r="Z67" s="250" t="e">
        <f t="shared" si="3"/>
        <v>#DIV/0!</v>
      </c>
      <c r="AA67" s="38" t="e">
        <f t="shared" si="4"/>
        <v>#DIV/0!</v>
      </c>
      <c r="AB67" s="38" t="e">
        <f t="shared" si="5"/>
        <v>#DIV/0!</v>
      </c>
      <c r="AE67" s="15">
        <v>2300</v>
      </c>
      <c r="AG67" s="257"/>
    </row>
    <row r="68" ht="15" customHeight="1" spans="1:33">
      <c r="A68" s="162">
        <v>61</v>
      </c>
      <c r="B68" s="214" t="s">
        <v>887</v>
      </c>
      <c r="C68" s="215" t="s">
        <v>888</v>
      </c>
      <c r="D68" s="216" t="s">
        <v>889</v>
      </c>
      <c r="E68" s="215" t="s">
        <v>744</v>
      </c>
      <c r="F68" s="215" t="s">
        <v>886</v>
      </c>
      <c r="G68" s="158" t="s">
        <v>763</v>
      </c>
      <c r="H68" s="220">
        <v>3</v>
      </c>
      <c r="I68" s="158" t="s">
        <v>692</v>
      </c>
      <c r="J68" s="223">
        <v>1</v>
      </c>
      <c r="K68" s="224">
        <v>41177</v>
      </c>
      <c r="L68" s="225">
        <v>41177</v>
      </c>
      <c r="M68" s="235"/>
      <c r="N68" s="235"/>
      <c r="O68" s="228">
        <v>57264.96</v>
      </c>
      <c r="P68" s="228">
        <v>5726.5</v>
      </c>
      <c r="Q68" s="29">
        <f>ROUND(AE68*H68,0)</f>
        <v>6900</v>
      </c>
      <c r="R68" s="25" t="s">
        <v>693</v>
      </c>
      <c r="S68" s="29">
        <f t="shared" si="14"/>
        <v>6900</v>
      </c>
      <c r="T68" s="29">
        <f t="shared" si="0"/>
        <v>20.49</v>
      </c>
      <c r="U68" s="217" t="s">
        <v>718</v>
      </c>
      <c r="V68" s="238" t="s">
        <v>764</v>
      </c>
      <c r="X68" s="239">
        <f t="shared" si="1"/>
        <v>12.36</v>
      </c>
      <c r="Y68" s="38">
        <f t="shared" si="2"/>
        <v>-12.36</v>
      </c>
      <c r="Z68" s="250" t="e">
        <f t="shared" si="3"/>
        <v>#DIV/0!</v>
      </c>
      <c r="AA68" s="38" t="e">
        <f t="shared" si="4"/>
        <v>#DIV/0!</v>
      </c>
      <c r="AB68" s="38" t="e">
        <f t="shared" si="5"/>
        <v>#DIV/0!</v>
      </c>
      <c r="AE68" s="15">
        <v>2300</v>
      </c>
      <c r="AG68" s="257"/>
    </row>
    <row r="69" ht="15" customHeight="1" spans="1:33">
      <c r="A69" s="162">
        <v>62</v>
      </c>
      <c r="B69" s="214" t="s">
        <v>890</v>
      </c>
      <c r="C69" s="215" t="s">
        <v>891</v>
      </c>
      <c r="D69" s="216" t="s">
        <v>892</v>
      </c>
      <c r="E69" s="215" t="s">
        <v>893</v>
      </c>
      <c r="F69" s="215" t="s">
        <v>894</v>
      </c>
      <c r="G69" s="158"/>
      <c r="H69" s="214"/>
      <c r="I69" s="158" t="s">
        <v>692</v>
      </c>
      <c r="J69" s="223">
        <v>1</v>
      </c>
      <c r="K69" s="224">
        <v>33592</v>
      </c>
      <c r="L69" s="225">
        <v>33592</v>
      </c>
      <c r="M69" s="235"/>
      <c r="N69" s="235"/>
      <c r="O69" s="228">
        <v>49896.9</v>
      </c>
      <c r="P69" s="228">
        <v>4989.69</v>
      </c>
      <c r="Q69" s="29">
        <f t="shared" ref="Q69:Q77" si="15">ROUND(AG69*J69,0)</f>
        <v>2500</v>
      </c>
      <c r="R69" s="25" t="s">
        <v>693</v>
      </c>
      <c r="S69" s="29">
        <f t="shared" ref="S69:S77" si="16">ROUND(Q69,0)</f>
        <v>2500</v>
      </c>
      <c r="T69" s="29">
        <f t="shared" si="0"/>
        <v>-49.9</v>
      </c>
      <c r="U69" s="217" t="s">
        <v>694</v>
      </c>
      <c r="V69" s="238" t="s">
        <v>668</v>
      </c>
      <c r="W69" s="38">
        <v>8</v>
      </c>
      <c r="X69" s="239">
        <f t="shared" si="1"/>
        <v>33.14</v>
      </c>
      <c r="Y69" s="38">
        <f t="shared" si="2"/>
        <v>-25.14</v>
      </c>
      <c r="Z69" s="250">
        <f t="shared" si="3"/>
        <v>-314</v>
      </c>
      <c r="AA69" s="38">
        <f t="shared" si="4"/>
        <v>-314</v>
      </c>
      <c r="AB69" s="38">
        <f t="shared" si="5"/>
        <v>-314</v>
      </c>
      <c r="AF69" s="15">
        <v>15525533672</v>
      </c>
      <c r="AG69" s="257">
        <v>2500</v>
      </c>
    </row>
    <row r="70" ht="15" customHeight="1" spans="1:33">
      <c r="A70" s="162">
        <v>63</v>
      </c>
      <c r="B70" s="214" t="s">
        <v>895</v>
      </c>
      <c r="C70" s="215" t="s">
        <v>896</v>
      </c>
      <c r="D70" s="216" t="s">
        <v>897</v>
      </c>
      <c r="E70" s="215" t="s">
        <v>893</v>
      </c>
      <c r="F70" s="215" t="s">
        <v>898</v>
      </c>
      <c r="G70" s="158"/>
      <c r="H70" s="214"/>
      <c r="I70" s="158" t="s">
        <v>692</v>
      </c>
      <c r="J70" s="223">
        <v>1</v>
      </c>
      <c r="K70" s="224">
        <v>39230</v>
      </c>
      <c r="L70" s="225">
        <v>39230</v>
      </c>
      <c r="M70" s="235"/>
      <c r="N70" s="235"/>
      <c r="O70" s="228">
        <v>193200</v>
      </c>
      <c r="P70" s="228">
        <v>19320</v>
      </c>
      <c r="Q70" s="29">
        <f t="shared" si="15"/>
        <v>10000</v>
      </c>
      <c r="R70" s="25" t="s">
        <v>693</v>
      </c>
      <c r="S70" s="29">
        <f t="shared" si="16"/>
        <v>10000</v>
      </c>
      <c r="T70" s="29">
        <f t="shared" si="0"/>
        <v>-48.24</v>
      </c>
      <c r="U70" s="217" t="s">
        <v>694</v>
      </c>
      <c r="V70" s="238" t="s">
        <v>668</v>
      </c>
      <c r="W70" s="38">
        <v>20</v>
      </c>
      <c r="X70" s="239">
        <f t="shared" si="1"/>
        <v>17.69</v>
      </c>
      <c r="Y70" s="38">
        <f t="shared" si="2"/>
        <v>2.31</v>
      </c>
      <c r="Z70" s="250">
        <f t="shared" si="3"/>
        <v>12</v>
      </c>
      <c r="AA70" s="38">
        <f t="shared" si="4"/>
        <v>12</v>
      </c>
      <c r="AB70" s="38">
        <f t="shared" si="5"/>
        <v>12</v>
      </c>
      <c r="AF70" s="15">
        <v>15525533672</v>
      </c>
      <c r="AG70" s="257">
        <v>10000</v>
      </c>
    </row>
    <row r="71" ht="15" customHeight="1" spans="1:33">
      <c r="A71" s="162">
        <v>64</v>
      </c>
      <c r="B71" s="214" t="s">
        <v>899</v>
      </c>
      <c r="C71" s="215" t="s">
        <v>896</v>
      </c>
      <c r="D71" s="216" t="s">
        <v>897</v>
      </c>
      <c r="E71" s="215" t="s">
        <v>893</v>
      </c>
      <c r="F71" s="215" t="s">
        <v>898</v>
      </c>
      <c r="G71" s="158"/>
      <c r="H71" s="214"/>
      <c r="I71" s="158" t="s">
        <v>692</v>
      </c>
      <c r="J71" s="223">
        <v>1</v>
      </c>
      <c r="K71" s="224">
        <v>39230</v>
      </c>
      <c r="L71" s="225">
        <v>39230</v>
      </c>
      <c r="M71" s="235"/>
      <c r="N71" s="235"/>
      <c r="O71" s="228">
        <v>193200</v>
      </c>
      <c r="P71" s="228">
        <v>19320</v>
      </c>
      <c r="Q71" s="29">
        <f t="shared" si="15"/>
        <v>10000</v>
      </c>
      <c r="R71" s="25" t="s">
        <v>693</v>
      </c>
      <c r="S71" s="29">
        <f t="shared" si="16"/>
        <v>10000</v>
      </c>
      <c r="T71" s="29">
        <f t="shared" si="0"/>
        <v>-48.24</v>
      </c>
      <c r="U71" s="217" t="s">
        <v>694</v>
      </c>
      <c r="V71" s="238" t="s">
        <v>668</v>
      </c>
      <c r="W71" s="38">
        <v>20</v>
      </c>
      <c r="X71" s="239">
        <f t="shared" si="1"/>
        <v>17.69</v>
      </c>
      <c r="Y71" s="38">
        <f t="shared" si="2"/>
        <v>2.31</v>
      </c>
      <c r="Z71" s="250">
        <f t="shared" si="3"/>
        <v>12</v>
      </c>
      <c r="AA71" s="38">
        <f t="shared" si="4"/>
        <v>12</v>
      </c>
      <c r="AB71" s="38">
        <f t="shared" si="5"/>
        <v>12</v>
      </c>
      <c r="AF71" s="15">
        <v>15525533672</v>
      </c>
      <c r="AG71" s="257">
        <v>10000</v>
      </c>
    </row>
    <row r="72" ht="15" customHeight="1" spans="1:33">
      <c r="A72" s="162">
        <v>65</v>
      </c>
      <c r="B72" s="214" t="s">
        <v>900</v>
      </c>
      <c r="C72" s="215" t="s">
        <v>901</v>
      </c>
      <c r="D72" s="216" t="s">
        <v>902</v>
      </c>
      <c r="E72" s="215" t="s">
        <v>893</v>
      </c>
      <c r="F72" s="215" t="s">
        <v>898</v>
      </c>
      <c r="G72" s="158"/>
      <c r="H72" s="214"/>
      <c r="I72" s="158" t="s">
        <v>692</v>
      </c>
      <c r="J72" s="223">
        <v>1</v>
      </c>
      <c r="K72" s="224">
        <v>39230</v>
      </c>
      <c r="L72" s="225">
        <v>39230</v>
      </c>
      <c r="M72" s="235"/>
      <c r="N72" s="235"/>
      <c r="O72" s="228">
        <v>81300</v>
      </c>
      <c r="P72" s="228">
        <v>8130</v>
      </c>
      <c r="Q72" s="29">
        <f t="shared" si="15"/>
        <v>5000</v>
      </c>
      <c r="R72" s="25" t="s">
        <v>693</v>
      </c>
      <c r="S72" s="29">
        <f t="shared" si="16"/>
        <v>5000</v>
      </c>
      <c r="T72" s="29">
        <f t="shared" si="0"/>
        <v>-38.5</v>
      </c>
      <c r="U72" s="217" t="s">
        <v>694</v>
      </c>
      <c r="V72" s="238" t="s">
        <v>668</v>
      </c>
      <c r="W72" s="38">
        <v>8</v>
      </c>
      <c r="X72" s="239">
        <f t="shared" si="1"/>
        <v>17.69</v>
      </c>
      <c r="Y72" s="38">
        <f t="shared" si="2"/>
        <v>-9.69</v>
      </c>
      <c r="Z72" s="250">
        <f t="shared" si="3"/>
        <v>-121</v>
      </c>
      <c r="AA72" s="38">
        <f t="shared" si="4"/>
        <v>-121</v>
      </c>
      <c r="AB72" s="38">
        <f t="shared" si="5"/>
        <v>-121</v>
      </c>
      <c r="AF72" s="15">
        <v>15525533672</v>
      </c>
      <c r="AG72" s="257">
        <v>5000</v>
      </c>
    </row>
    <row r="73" ht="15" customHeight="1" spans="1:33">
      <c r="A73" s="162">
        <v>66</v>
      </c>
      <c r="B73" s="214" t="s">
        <v>903</v>
      </c>
      <c r="C73" s="215" t="s">
        <v>904</v>
      </c>
      <c r="D73" s="216" t="s">
        <v>905</v>
      </c>
      <c r="E73" s="215" t="s">
        <v>906</v>
      </c>
      <c r="F73" s="215"/>
      <c r="G73" s="158"/>
      <c r="H73" s="214"/>
      <c r="I73" s="158" t="s">
        <v>692</v>
      </c>
      <c r="J73" s="223">
        <v>1</v>
      </c>
      <c r="K73" s="224">
        <v>38681</v>
      </c>
      <c r="L73" s="225">
        <v>38681</v>
      </c>
      <c r="M73" s="235"/>
      <c r="N73" s="235"/>
      <c r="O73" s="228">
        <v>3295</v>
      </c>
      <c r="P73" s="228">
        <v>329.5</v>
      </c>
      <c r="Q73" s="29">
        <f t="shared" si="15"/>
        <v>350</v>
      </c>
      <c r="R73" s="25" t="s">
        <v>693</v>
      </c>
      <c r="S73" s="29">
        <f t="shared" si="16"/>
        <v>350</v>
      </c>
      <c r="T73" s="29">
        <f t="shared" ref="T73:T136" si="17">IF(P73=0,"",(S73-P73)/P73*100)</f>
        <v>6.22</v>
      </c>
      <c r="U73" s="217" t="s">
        <v>694</v>
      </c>
      <c r="V73" s="238" t="s">
        <v>668</v>
      </c>
      <c r="W73" s="38">
        <v>14</v>
      </c>
      <c r="X73" s="239">
        <f t="shared" ref="X73:X136" si="18">($X$4-L73)/365</f>
        <v>19.2</v>
      </c>
      <c r="Y73" s="38">
        <f t="shared" ref="Y73:Y136" si="19">W73-X73</f>
        <v>-5.2</v>
      </c>
      <c r="Z73" s="250">
        <f t="shared" ref="Z73:Z136" si="20">Y73/W73*100</f>
        <v>-37</v>
      </c>
      <c r="AA73" s="38">
        <f t="shared" ref="AA73:AA136" si="21">Z73</f>
        <v>-37</v>
      </c>
      <c r="AB73" s="38">
        <f t="shared" ref="AB73:AB136" si="22">Z73*0.4+AA73*0.6</f>
        <v>-37</v>
      </c>
      <c r="AF73" s="15">
        <v>15525533672</v>
      </c>
      <c r="AG73" s="257">
        <v>350</v>
      </c>
    </row>
    <row r="74" s="126" customFormat="1" ht="15" customHeight="1" spans="1:33">
      <c r="A74" s="162">
        <v>67</v>
      </c>
      <c r="B74" s="214" t="s">
        <v>907</v>
      </c>
      <c r="C74" s="215" t="s">
        <v>904</v>
      </c>
      <c r="D74" s="216" t="s">
        <v>908</v>
      </c>
      <c r="E74" s="219" t="s">
        <v>909</v>
      </c>
      <c r="F74" s="215" t="s">
        <v>910</v>
      </c>
      <c r="G74" s="158"/>
      <c r="H74" s="214"/>
      <c r="I74" s="158" t="s">
        <v>692</v>
      </c>
      <c r="J74" s="223">
        <v>1</v>
      </c>
      <c r="K74" s="224">
        <v>40175</v>
      </c>
      <c r="L74" s="225">
        <v>40175</v>
      </c>
      <c r="M74" s="231"/>
      <c r="N74" s="231"/>
      <c r="O74" s="228">
        <v>357264.96</v>
      </c>
      <c r="P74" s="228">
        <v>35726.5</v>
      </c>
      <c r="Q74" s="240">
        <f t="shared" si="15"/>
        <v>10000</v>
      </c>
      <c r="R74" s="162" t="s">
        <v>693</v>
      </c>
      <c r="S74" s="240">
        <f t="shared" si="16"/>
        <v>10000</v>
      </c>
      <c r="T74" s="240">
        <f t="shared" si="17"/>
        <v>-72.01</v>
      </c>
      <c r="U74" s="217" t="s">
        <v>694</v>
      </c>
      <c r="V74" s="241" t="s">
        <v>668</v>
      </c>
      <c r="W74" s="209">
        <v>14</v>
      </c>
      <c r="X74" s="242">
        <f t="shared" si="18"/>
        <v>15.1</v>
      </c>
      <c r="Y74" s="209">
        <f t="shared" si="19"/>
        <v>-1.1</v>
      </c>
      <c r="Z74" s="251">
        <f t="shared" si="20"/>
        <v>-8</v>
      </c>
      <c r="AA74" s="209">
        <f t="shared" si="21"/>
        <v>-8</v>
      </c>
      <c r="AB74" s="209">
        <f t="shared" si="22"/>
        <v>-8</v>
      </c>
      <c r="AF74" s="126">
        <v>15525533672</v>
      </c>
      <c r="AG74" s="258">
        <v>10000</v>
      </c>
    </row>
    <row r="75" s="126" customFormat="1" ht="15" customHeight="1" spans="1:33">
      <c r="A75" s="162">
        <v>68</v>
      </c>
      <c r="B75" s="214" t="s">
        <v>911</v>
      </c>
      <c r="C75" s="215" t="s">
        <v>904</v>
      </c>
      <c r="D75" s="216" t="s">
        <v>908</v>
      </c>
      <c r="E75" s="219" t="s">
        <v>912</v>
      </c>
      <c r="F75" s="215" t="s">
        <v>910</v>
      </c>
      <c r="G75" s="158"/>
      <c r="H75" s="214"/>
      <c r="I75" s="158" t="s">
        <v>692</v>
      </c>
      <c r="J75" s="223">
        <v>1</v>
      </c>
      <c r="K75" s="224">
        <v>40785</v>
      </c>
      <c r="L75" s="225">
        <v>40785</v>
      </c>
      <c r="M75" s="231"/>
      <c r="N75" s="231"/>
      <c r="O75" s="228">
        <v>400906</v>
      </c>
      <c r="P75" s="228">
        <v>40090.6</v>
      </c>
      <c r="Q75" s="240">
        <f t="shared" si="15"/>
        <v>15000</v>
      </c>
      <c r="R75" s="162" t="s">
        <v>693</v>
      </c>
      <c r="S75" s="240">
        <f t="shared" si="16"/>
        <v>15000</v>
      </c>
      <c r="T75" s="240">
        <f t="shared" si="17"/>
        <v>-62.58</v>
      </c>
      <c r="U75" s="217" t="s">
        <v>694</v>
      </c>
      <c r="V75" s="241" t="s">
        <v>668</v>
      </c>
      <c r="W75" s="209">
        <v>14</v>
      </c>
      <c r="X75" s="242">
        <f t="shared" si="18"/>
        <v>13.43</v>
      </c>
      <c r="Y75" s="209">
        <f t="shared" si="19"/>
        <v>0.57</v>
      </c>
      <c r="Z75" s="251">
        <f t="shared" si="20"/>
        <v>4</v>
      </c>
      <c r="AA75" s="209">
        <f t="shared" si="21"/>
        <v>4</v>
      </c>
      <c r="AB75" s="209">
        <f t="shared" si="22"/>
        <v>4</v>
      </c>
      <c r="AF75" s="126">
        <v>15525533672</v>
      </c>
      <c r="AG75" s="258">
        <v>15000</v>
      </c>
    </row>
    <row r="76" s="126" customFormat="1" ht="15" customHeight="1" spans="1:33">
      <c r="A76" s="162">
        <v>69</v>
      </c>
      <c r="B76" s="214" t="s">
        <v>913</v>
      </c>
      <c r="C76" s="215" t="s">
        <v>904</v>
      </c>
      <c r="D76" s="216" t="s">
        <v>908</v>
      </c>
      <c r="E76" s="219" t="s">
        <v>912</v>
      </c>
      <c r="F76" s="215" t="s">
        <v>910</v>
      </c>
      <c r="G76" s="158"/>
      <c r="H76" s="214"/>
      <c r="I76" s="158" t="s">
        <v>692</v>
      </c>
      <c r="J76" s="223">
        <v>1</v>
      </c>
      <c r="K76" s="224">
        <v>40868</v>
      </c>
      <c r="L76" s="225">
        <v>40868</v>
      </c>
      <c r="M76" s="231"/>
      <c r="N76" s="231"/>
      <c r="O76" s="228">
        <v>400038.43</v>
      </c>
      <c r="P76" s="228">
        <v>40003.84</v>
      </c>
      <c r="Q76" s="240">
        <f t="shared" si="15"/>
        <v>15000</v>
      </c>
      <c r="R76" s="162" t="s">
        <v>693</v>
      </c>
      <c r="S76" s="240">
        <f t="shared" si="16"/>
        <v>15000</v>
      </c>
      <c r="T76" s="240">
        <f t="shared" si="17"/>
        <v>-62.5</v>
      </c>
      <c r="U76" s="217" t="s">
        <v>694</v>
      </c>
      <c r="V76" s="241" t="s">
        <v>668</v>
      </c>
      <c r="W76" s="209">
        <v>14</v>
      </c>
      <c r="X76" s="242">
        <f t="shared" si="18"/>
        <v>13.21</v>
      </c>
      <c r="Y76" s="209">
        <f t="shared" si="19"/>
        <v>0.789999999999999</v>
      </c>
      <c r="Z76" s="251">
        <f t="shared" si="20"/>
        <v>6</v>
      </c>
      <c r="AA76" s="209">
        <f t="shared" si="21"/>
        <v>6</v>
      </c>
      <c r="AB76" s="209">
        <f t="shared" si="22"/>
        <v>6</v>
      </c>
      <c r="AF76" s="126">
        <v>15525533672</v>
      </c>
      <c r="AG76" s="258">
        <v>15000</v>
      </c>
    </row>
    <row r="77" ht="15" customHeight="1" spans="1:33">
      <c r="A77" s="162">
        <v>70</v>
      </c>
      <c r="B77" s="214" t="s">
        <v>914</v>
      </c>
      <c r="C77" s="215" t="s">
        <v>915</v>
      </c>
      <c r="D77" s="218" t="s">
        <v>916</v>
      </c>
      <c r="E77" s="215" t="s">
        <v>917</v>
      </c>
      <c r="F77" s="215"/>
      <c r="G77" s="158"/>
      <c r="H77" s="214"/>
      <c r="I77" s="158" t="s">
        <v>692</v>
      </c>
      <c r="J77" s="223">
        <v>1</v>
      </c>
      <c r="K77" s="224">
        <v>33683</v>
      </c>
      <c r="L77" s="225">
        <v>33683</v>
      </c>
      <c r="M77" s="235"/>
      <c r="N77" s="235"/>
      <c r="O77" s="228">
        <v>16425.51</v>
      </c>
      <c r="P77" s="228">
        <v>1642.55</v>
      </c>
      <c r="Q77" s="29">
        <f t="shared" si="15"/>
        <v>300</v>
      </c>
      <c r="R77" s="25" t="s">
        <v>693</v>
      </c>
      <c r="S77" s="29">
        <f t="shared" si="16"/>
        <v>300</v>
      </c>
      <c r="T77" s="29">
        <f t="shared" si="17"/>
        <v>-81.74</v>
      </c>
      <c r="U77" s="217" t="s">
        <v>694</v>
      </c>
      <c r="V77" s="238" t="s">
        <v>668</v>
      </c>
      <c r="W77" s="38">
        <v>20</v>
      </c>
      <c r="X77" s="239">
        <f t="shared" si="18"/>
        <v>32.89</v>
      </c>
      <c r="Y77" s="38">
        <f t="shared" si="19"/>
        <v>-12.89</v>
      </c>
      <c r="Z77" s="250">
        <f t="shared" si="20"/>
        <v>-64</v>
      </c>
      <c r="AA77" s="38">
        <f t="shared" si="21"/>
        <v>-64</v>
      </c>
      <c r="AB77" s="38">
        <f t="shared" si="22"/>
        <v>-64</v>
      </c>
      <c r="AF77" s="15">
        <v>15525533672</v>
      </c>
      <c r="AG77" s="257">
        <v>300</v>
      </c>
    </row>
    <row r="78" s="126" customFormat="1" ht="15" customHeight="1" spans="1:33">
      <c r="A78" s="162">
        <v>71</v>
      </c>
      <c r="B78" s="214" t="s">
        <v>918</v>
      </c>
      <c r="C78" s="215" t="s">
        <v>919</v>
      </c>
      <c r="D78" s="216" t="s">
        <v>920</v>
      </c>
      <c r="E78" s="215" t="s">
        <v>921</v>
      </c>
      <c r="F78" s="215" t="s">
        <v>922</v>
      </c>
      <c r="G78" s="158"/>
      <c r="H78" s="214"/>
      <c r="I78" s="158" t="s">
        <v>692</v>
      </c>
      <c r="J78" s="223">
        <v>1</v>
      </c>
      <c r="K78" s="224">
        <v>44799</v>
      </c>
      <c r="L78" s="225">
        <v>44799</v>
      </c>
      <c r="M78" s="235"/>
      <c r="N78" s="235"/>
      <c r="O78" s="228">
        <v>42477.87</v>
      </c>
      <c r="P78" s="228">
        <v>33239.02</v>
      </c>
      <c r="Q78" s="240">
        <f>ROUND(AD78/1.13,0)</f>
        <v>42478</v>
      </c>
      <c r="R78" s="162">
        <f>IF(AB78&gt;15,AB78,15)</f>
        <v>76</v>
      </c>
      <c r="S78" s="240">
        <f>ROUND(Q78*R78%*J78,0)</f>
        <v>32283</v>
      </c>
      <c r="T78" s="240">
        <f t="shared" si="17"/>
        <v>-2.88</v>
      </c>
      <c r="U78" s="217" t="s">
        <v>694</v>
      </c>
      <c r="V78" s="241" t="s">
        <v>666</v>
      </c>
      <c r="W78" s="209">
        <v>10</v>
      </c>
      <c r="X78" s="242">
        <f t="shared" si="18"/>
        <v>2.44</v>
      </c>
      <c r="Y78" s="209">
        <f t="shared" si="19"/>
        <v>7.56</v>
      </c>
      <c r="Z78" s="251">
        <f t="shared" si="20"/>
        <v>76</v>
      </c>
      <c r="AA78" s="209">
        <f t="shared" si="21"/>
        <v>76</v>
      </c>
      <c r="AB78" s="209">
        <f t="shared" si="22"/>
        <v>76</v>
      </c>
      <c r="AC78" s="252" t="s">
        <v>923</v>
      </c>
      <c r="AD78" s="126">
        <v>48000</v>
      </c>
      <c r="AG78" s="258"/>
    </row>
    <row r="79" ht="15" customHeight="1" spans="1:33">
      <c r="A79" s="162">
        <v>72</v>
      </c>
      <c r="B79" s="214" t="s">
        <v>924</v>
      </c>
      <c r="C79" s="215" t="s">
        <v>925</v>
      </c>
      <c r="D79" s="216" t="s">
        <v>926</v>
      </c>
      <c r="E79" s="215" t="s">
        <v>927</v>
      </c>
      <c r="F79" s="215" t="s">
        <v>928</v>
      </c>
      <c r="G79" s="158"/>
      <c r="H79" s="214"/>
      <c r="I79" s="158" t="s">
        <v>692</v>
      </c>
      <c r="J79" s="223">
        <v>1</v>
      </c>
      <c r="K79" s="224">
        <v>38316</v>
      </c>
      <c r="L79" s="225">
        <v>38316</v>
      </c>
      <c r="M79" s="235"/>
      <c r="N79" s="235"/>
      <c r="O79" s="228">
        <v>2300</v>
      </c>
      <c r="P79" s="228">
        <v>230</v>
      </c>
      <c r="Q79" s="29">
        <f>ROUND(AG79*J79,0)</f>
        <v>80</v>
      </c>
      <c r="R79" s="25" t="s">
        <v>693</v>
      </c>
      <c r="S79" s="29">
        <f>ROUND(Q79,0)</f>
        <v>80</v>
      </c>
      <c r="T79" s="29">
        <f t="shared" si="17"/>
        <v>-65.22</v>
      </c>
      <c r="U79" s="217" t="s">
        <v>694</v>
      </c>
      <c r="V79" s="238" t="s">
        <v>668</v>
      </c>
      <c r="W79" s="38">
        <v>14</v>
      </c>
      <c r="X79" s="239">
        <f t="shared" si="18"/>
        <v>20.2</v>
      </c>
      <c r="Y79" s="38">
        <f t="shared" si="19"/>
        <v>-6.2</v>
      </c>
      <c r="Z79" s="250">
        <f t="shared" si="20"/>
        <v>-44</v>
      </c>
      <c r="AA79" s="38">
        <f t="shared" si="21"/>
        <v>-44</v>
      </c>
      <c r="AB79" s="38">
        <f t="shared" si="22"/>
        <v>-44</v>
      </c>
      <c r="AF79" s="15">
        <v>15525533672</v>
      </c>
      <c r="AG79" s="257">
        <v>80</v>
      </c>
    </row>
    <row r="80" ht="15" customHeight="1" spans="1:33">
      <c r="A80" s="162">
        <v>73</v>
      </c>
      <c r="B80" s="214" t="s">
        <v>929</v>
      </c>
      <c r="C80" s="215" t="s">
        <v>925</v>
      </c>
      <c r="D80" s="216" t="s">
        <v>926</v>
      </c>
      <c r="E80" s="215" t="s">
        <v>927</v>
      </c>
      <c r="F80" s="215" t="s">
        <v>928</v>
      </c>
      <c r="G80" s="158"/>
      <c r="H80" s="214"/>
      <c r="I80" s="158" t="s">
        <v>692</v>
      </c>
      <c r="J80" s="223">
        <v>1</v>
      </c>
      <c r="K80" s="224">
        <v>38316</v>
      </c>
      <c r="L80" s="225">
        <v>38316</v>
      </c>
      <c r="M80" s="235"/>
      <c r="N80" s="235"/>
      <c r="O80" s="228">
        <v>2300</v>
      </c>
      <c r="P80" s="228">
        <v>230</v>
      </c>
      <c r="Q80" s="29">
        <f>ROUND(AG80*J80,0)</f>
        <v>80</v>
      </c>
      <c r="R80" s="25" t="s">
        <v>693</v>
      </c>
      <c r="S80" s="29">
        <f>ROUND(Q80,0)</f>
        <v>80</v>
      </c>
      <c r="T80" s="29">
        <f t="shared" si="17"/>
        <v>-65.22</v>
      </c>
      <c r="U80" s="217" t="s">
        <v>694</v>
      </c>
      <c r="V80" s="238" t="s">
        <v>668</v>
      </c>
      <c r="W80" s="38">
        <v>14</v>
      </c>
      <c r="X80" s="239">
        <f t="shared" si="18"/>
        <v>20.2</v>
      </c>
      <c r="Y80" s="38">
        <f t="shared" si="19"/>
        <v>-6.2</v>
      </c>
      <c r="Z80" s="250">
        <f t="shared" si="20"/>
        <v>-44</v>
      </c>
      <c r="AA80" s="38">
        <f t="shared" si="21"/>
        <v>-44</v>
      </c>
      <c r="AB80" s="38">
        <f t="shared" si="22"/>
        <v>-44</v>
      </c>
      <c r="AF80" s="15">
        <v>15525533672</v>
      </c>
      <c r="AG80" s="257">
        <v>80</v>
      </c>
    </row>
    <row r="81" ht="15" customHeight="1" spans="1:33">
      <c r="A81" s="162">
        <v>74</v>
      </c>
      <c r="B81" s="214" t="s">
        <v>930</v>
      </c>
      <c r="C81" s="215" t="s">
        <v>931</v>
      </c>
      <c r="D81" s="216" t="s">
        <v>932</v>
      </c>
      <c r="E81" s="215" t="s">
        <v>877</v>
      </c>
      <c r="F81" s="215" t="s">
        <v>933</v>
      </c>
      <c r="G81" s="158" t="s">
        <v>763</v>
      </c>
      <c r="H81" s="220">
        <v>0.16</v>
      </c>
      <c r="I81" s="158" t="s">
        <v>692</v>
      </c>
      <c r="J81" s="223">
        <v>1</v>
      </c>
      <c r="K81" s="224">
        <v>43063</v>
      </c>
      <c r="L81" s="225">
        <v>43063</v>
      </c>
      <c r="M81" s="235"/>
      <c r="N81" s="235"/>
      <c r="O81" s="228">
        <v>7606.83</v>
      </c>
      <c r="P81" s="228">
        <v>2700.53</v>
      </c>
      <c r="Q81" s="29">
        <f>ROUND(AE81*H81,0)</f>
        <v>368</v>
      </c>
      <c r="R81" s="25" t="s">
        <v>693</v>
      </c>
      <c r="S81" s="29">
        <f>ROUND(Q81,0)</f>
        <v>368</v>
      </c>
      <c r="T81" s="29">
        <f t="shared" si="17"/>
        <v>-86.37</v>
      </c>
      <c r="U81" s="217" t="s">
        <v>718</v>
      </c>
      <c r="V81" s="238" t="s">
        <v>764</v>
      </c>
      <c r="W81" s="38">
        <v>8</v>
      </c>
      <c r="X81" s="239">
        <f t="shared" si="18"/>
        <v>7.19</v>
      </c>
      <c r="Y81" s="38">
        <f t="shared" si="19"/>
        <v>0.81</v>
      </c>
      <c r="Z81" s="250">
        <f t="shared" si="20"/>
        <v>10</v>
      </c>
      <c r="AA81" s="38">
        <f t="shared" si="21"/>
        <v>10</v>
      </c>
      <c r="AB81" s="38">
        <f t="shared" si="22"/>
        <v>10</v>
      </c>
      <c r="AE81" s="15">
        <v>2300</v>
      </c>
      <c r="AG81" s="257"/>
    </row>
    <row r="82" s="126" customFormat="1" ht="15" customHeight="1" spans="1:33">
      <c r="A82" s="162">
        <v>75</v>
      </c>
      <c r="B82" s="214" t="s">
        <v>934</v>
      </c>
      <c r="C82" s="215" t="s">
        <v>935</v>
      </c>
      <c r="D82" s="216" t="s">
        <v>936</v>
      </c>
      <c r="E82" s="215" t="s">
        <v>921</v>
      </c>
      <c r="F82" s="215" t="s">
        <v>922</v>
      </c>
      <c r="G82" s="158"/>
      <c r="H82" s="214"/>
      <c r="I82" s="158" t="s">
        <v>692</v>
      </c>
      <c r="J82" s="223">
        <v>1</v>
      </c>
      <c r="K82" s="224">
        <v>43094</v>
      </c>
      <c r="L82" s="225">
        <v>43094</v>
      </c>
      <c r="M82" s="235"/>
      <c r="N82" s="235"/>
      <c r="O82" s="228">
        <v>414058.14</v>
      </c>
      <c r="P82" s="228">
        <v>150095.82</v>
      </c>
      <c r="Q82" s="240">
        <f>ROUND(AD82/1.13,0)</f>
        <v>51327</v>
      </c>
      <c r="R82" s="162">
        <f>IF(AB82&gt;15,AB82,15)</f>
        <v>49</v>
      </c>
      <c r="S82" s="240">
        <f>ROUND(Q82*R82%*J82,0)</f>
        <v>25150</v>
      </c>
      <c r="T82" s="240">
        <f t="shared" si="17"/>
        <v>-83.24</v>
      </c>
      <c r="U82" s="217" t="s">
        <v>694</v>
      </c>
      <c r="V82" s="241" t="s">
        <v>666</v>
      </c>
      <c r="W82" s="209">
        <v>14</v>
      </c>
      <c r="X82" s="242">
        <f t="shared" si="18"/>
        <v>7.11</v>
      </c>
      <c r="Y82" s="209">
        <f t="shared" si="19"/>
        <v>6.89</v>
      </c>
      <c r="Z82" s="251">
        <f t="shared" si="20"/>
        <v>49</v>
      </c>
      <c r="AA82" s="209">
        <f t="shared" si="21"/>
        <v>49</v>
      </c>
      <c r="AB82" s="209">
        <f t="shared" si="22"/>
        <v>49</v>
      </c>
      <c r="AC82" s="126" t="s">
        <v>937</v>
      </c>
      <c r="AD82" s="126">
        <v>58000</v>
      </c>
      <c r="AG82" s="258"/>
    </row>
    <row r="83" s="126" customFormat="1" ht="15" customHeight="1" spans="1:33">
      <c r="A83" s="162">
        <v>76</v>
      </c>
      <c r="B83" s="214" t="s">
        <v>938</v>
      </c>
      <c r="C83" s="215" t="s">
        <v>939</v>
      </c>
      <c r="D83" s="216" t="s">
        <v>940</v>
      </c>
      <c r="E83" s="215" t="s">
        <v>941</v>
      </c>
      <c r="F83" s="215" t="s">
        <v>942</v>
      </c>
      <c r="G83" s="158"/>
      <c r="H83" s="214"/>
      <c r="I83" s="158" t="s">
        <v>943</v>
      </c>
      <c r="J83" s="223">
        <v>1</v>
      </c>
      <c r="K83" s="224">
        <v>35205</v>
      </c>
      <c r="L83" s="225">
        <v>35205</v>
      </c>
      <c r="M83" s="235"/>
      <c r="N83" s="235"/>
      <c r="O83" s="228">
        <v>121160</v>
      </c>
      <c r="P83" s="228">
        <v>12116</v>
      </c>
      <c r="Q83" s="240">
        <f>ROUND(AG83*J83,0)</f>
        <v>5000</v>
      </c>
      <c r="R83" s="162" t="s">
        <v>693</v>
      </c>
      <c r="S83" s="240">
        <f>ROUND(Q83,0)</f>
        <v>5000</v>
      </c>
      <c r="T83" s="240">
        <f t="shared" si="17"/>
        <v>-58.73</v>
      </c>
      <c r="U83" s="217" t="s">
        <v>694</v>
      </c>
      <c r="V83" s="241" t="s">
        <v>668</v>
      </c>
      <c r="W83" s="209">
        <v>20</v>
      </c>
      <c r="X83" s="242">
        <f t="shared" si="18"/>
        <v>28.72</v>
      </c>
      <c r="Y83" s="209">
        <f t="shared" si="19"/>
        <v>-8.72</v>
      </c>
      <c r="Z83" s="251">
        <f t="shared" si="20"/>
        <v>-44</v>
      </c>
      <c r="AA83" s="209">
        <f t="shared" si="21"/>
        <v>-44</v>
      </c>
      <c r="AB83" s="209">
        <f t="shared" si="22"/>
        <v>-44</v>
      </c>
      <c r="AF83" s="126">
        <v>15525533672</v>
      </c>
      <c r="AG83" s="258">
        <v>5000</v>
      </c>
    </row>
    <row r="84" s="126" customFormat="1" ht="15" customHeight="1" spans="1:33">
      <c r="A84" s="162">
        <v>77</v>
      </c>
      <c r="B84" s="214" t="s">
        <v>944</v>
      </c>
      <c r="C84" s="215" t="s">
        <v>939</v>
      </c>
      <c r="D84" s="216" t="s">
        <v>940</v>
      </c>
      <c r="E84" s="215" t="s">
        <v>941</v>
      </c>
      <c r="F84" s="215" t="s">
        <v>942</v>
      </c>
      <c r="G84" s="158"/>
      <c r="H84" s="214"/>
      <c r="I84" s="158" t="s">
        <v>943</v>
      </c>
      <c r="J84" s="223">
        <v>1</v>
      </c>
      <c r="K84" s="224">
        <v>35205</v>
      </c>
      <c r="L84" s="225">
        <v>35205</v>
      </c>
      <c r="M84" s="235"/>
      <c r="N84" s="235"/>
      <c r="O84" s="228">
        <v>121160</v>
      </c>
      <c r="P84" s="228">
        <v>12116</v>
      </c>
      <c r="Q84" s="240">
        <f>ROUND(AG84*J84,0)</f>
        <v>5000</v>
      </c>
      <c r="R84" s="162" t="s">
        <v>693</v>
      </c>
      <c r="S84" s="240">
        <f>ROUND(Q84,0)</f>
        <v>5000</v>
      </c>
      <c r="T84" s="240">
        <f t="shared" si="17"/>
        <v>-58.73</v>
      </c>
      <c r="U84" s="217" t="s">
        <v>694</v>
      </c>
      <c r="V84" s="241" t="s">
        <v>668</v>
      </c>
      <c r="W84" s="209">
        <v>20</v>
      </c>
      <c r="X84" s="242">
        <f t="shared" si="18"/>
        <v>28.72</v>
      </c>
      <c r="Y84" s="209">
        <f t="shared" si="19"/>
        <v>-8.72</v>
      </c>
      <c r="Z84" s="251">
        <f t="shared" si="20"/>
        <v>-44</v>
      </c>
      <c r="AA84" s="209">
        <f t="shared" si="21"/>
        <v>-44</v>
      </c>
      <c r="AB84" s="209">
        <f t="shared" si="22"/>
        <v>-44</v>
      </c>
      <c r="AF84" s="126">
        <v>15525533672</v>
      </c>
      <c r="AG84" s="258">
        <v>5000</v>
      </c>
    </row>
    <row r="85" s="126" customFormat="1" ht="15" customHeight="1" spans="1:33">
      <c r="A85" s="162">
        <v>78</v>
      </c>
      <c r="B85" s="214" t="s">
        <v>945</v>
      </c>
      <c r="C85" s="215" t="s">
        <v>946</v>
      </c>
      <c r="D85" s="216" t="s">
        <v>947</v>
      </c>
      <c r="E85" s="215" t="s">
        <v>948</v>
      </c>
      <c r="F85" s="215" t="s">
        <v>949</v>
      </c>
      <c r="G85" s="158"/>
      <c r="H85" s="214"/>
      <c r="I85" s="158" t="s">
        <v>950</v>
      </c>
      <c r="J85" s="223">
        <v>1</v>
      </c>
      <c r="K85" s="224">
        <v>42271</v>
      </c>
      <c r="L85" s="225">
        <v>42271</v>
      </c>
      <c r="M85" s="235"/>
      <c r="N85" s="235"/>
      <c r="O85" s="228">
        <v>211250</v>
      </c>
      <c r="P85" s="228">
        <v>33800</v>
      </c>
      <c r="Q85" s="240">
        <f>ROUND(AD85/1.13,0)</f>
        <v>79646</v>
      </c>
      <c r="R85" s="162">
        <f>IF(AB85&gt;15,AB85,15)</f>
        <v>42</v>
      </c>
      <c r="S85" s="240">
        <f>ROUND(Q85*R85%*J85,0)</f>
        <v>33451</v>
      </c>
      <c r="T85" s="240">
        <f t="shared" si="17"/>
        <v>-1.03</v>
      </c>
      <c r="U85" s="217" t="s">
        <v>694</v>
      </c>
      <c r="V85" s="241" t="s">
        <v>666</v>
      </c>
      <c r="W85" s="209">
        <v>16</v>
      </c>
      <c r="X85" s="242">
        <f t="shared" si="18"/>
        <v>9.36</v>
      </c>
      <c r="Y85" s="209">
        <f t="shared" si="19"/>
        <v>6.64</v>
      </c>
      <c r="Z85" s="251">
        <f t="shared" si="20"/>
        <v>42</v>
      </c>
      <c r="AA85" s="209">
        <f t="shared" si="21"/>
        <v>42</v>
      </c>
      <c r="AB85" s="209">
        <f t="shared" si="22"/>
        <v>42</v>
      </c>
      <c r="AC85" s="254" t="s">
        <v>951</v>
      </c>
      <c r="AD85" s="126">
        <v>90000</v>
      </c>
      <c r="AG85" s="258"/>
    </row>
    <row r="86" ht="15" customHeight="1" spans="1:33">
      <c r="A86" s="162">
        <v>79</v>
      </c>
      <c r="B86" s="214" t="s">
        <v>952</v>
      </c>
      <c r="C86" s="215" t="s">
        <v>953</v>
      </c>
      <c r="D86" s="216" t="s">
        <v>954</v>
      </c>
      <c r="E86" s="215" t="s">
        <v>955</v>
      </c>
      <c r="F86" s="215" t="s">
        <v>956</v>
      </c>
      <c r="G86" s="158"/>
      <c r="H86" s="214"/>
      <c r="I86" s="158" t="s">
        <v>692</v>
      </c>
      <c r="J86" s="223">
        <v>1</v>
      </c>
      <c r="K86" s="224">
        <v>37894</v>
      </c>
      <c r="L86" s="225">
        <v>37894</v>
      </c>
      <c r="M86" s="235"/>
      <c r="N86" s="235"/>
      <c r="O86" s="228">
        <v>4900</v>
      </c>
      <c r="P86" s="228">
        <v>490</v>
      </c>
      <c r="Q86" s="29">
        <f t="shared" ref="Q86:Q91" si="23">ROUND(AG86*J86,0)</f>
        <v>400</v>
      </c>
      <c r="R86" s="25" t="s">
        <v>693</v>
      </c>
      <c r="S86" s="29">
        <f t="shared" ref="S86:S98" si="24">ROUND(Q86,0)</f>
        <v>400</v>
      </c>
      <c r="T86" s="29">
        <f t="shared" si="17"/>
        <v>-18.37</v>
      </c>
      <c r="U86" s="217" t="s">
        <v>694</v>
      </c>
      <c r="V86" s="238" t="s">
        <v>668</v>
      </c>
      <c r="W86" s="38">
        <v>10</v>
      </c>
      <c r="X86" s="239">
        <f t="shared" si="18"/>
        <v>21.35</v>
      </c>
      <c r="Y86" s="38">
        <f t="shared" si="19"/>
        <v>-11.35</v>
      </c>
      <c r="Z86" s="250">
        <f t="shared" si="20"/>
        <v>-114</v>
      </c>
      <c r="AA86" s="38">
        <f t="shared" si="21"/>
        <v>-114</v>
      </c>
      <c r="AB86" s="38">
        <f t="shared" si="22"/>
        <v>-114</v>
      </c>
      <c r="AF86" s="15">
        <v>15525533672</v>
      </c>
      <c r="AG86" s="257">
        <v>400</v>
      </c>
    </row>
    <row r="87" ht="15" customHeight="1" spans="1:33">
      <c r="A87" s="162">
        <v>80</v>
      </c>
      <c r="B87" s="214" t="s">
        <v>957</v>
      </c>
      <c r="C87" s="215" t="s">
        <v>953</v>
      </c>
      <c r="D87" s="218" t="s">
        <v>958</v>
      </c>
      <c r="E87" s="215" t="s">
        <v>955</v>
      </c>
      <c r="F87" s="215" t="s">
        <v>959</v>
      </c>
      <c r="G87" s="158"/>
      <c r="H87" s="214"/>
      <c r="I87" s="158" t="s">
        <v>692</v>
      </c>
      <c r="J87" s="223">
        <v>1</v>
      </c>
      <c r="K87" s="224">
        <v>38986</v>
      </c>
      <c r="L87" s="225">
        <v>38986</v>
      </c>
      <c r="M87" s="235"/>
      <c r="N87" s="235"/>
      <c r="O87" s="228">
        <v>5500</v>
      </c>
      <c r="P87" s="228">
        <v>550</v>
      </c>
      <c r="Q87" s="29">
        <f t="shared" si="23"/>
        <v>400</v>
      </c>
      <c r="R87" s="25" t="s">
        <v>693</v>
      </c>
      <c r="S87" s="29">
        <v>400</v>
      </c>
      <c r="T87" s="29">
        <f t="shared" si="17"/>
        <v>-27.27</v>
      </c>
      <c r="U87" s="217" t="s">
        <v>694</v>
      </c>
      <c r="V87" s="238" t="s">
        <v>668</v>
      </c>
      <c r="W87" s="38">
        <v>10</v>
      </c>
      <c r="X87" s="239">
        <f t="shared" si="18"/>
        <v>18.36</v>
      </c>
      <c r="Y87" s="38">
        <f t="shared" si="19"/>
        <v>-8.36</v>
      </c>
      <c r="Z87" s="250">
        <f t="shared" si="20"/>
        <v>-84</v>
      </c>
      <c r="AA87" s="38">
        <f t="shared" si="21"/>
        <v>-84</v>
      </c>
      <c r="AB87" s="38">
        <f t="shared" si="22"/>
        <v>-84</v>
      </c>
      <c r="AF87" s="15">
        <v>15525533672</v>
      </c>
      <c r="AG87" s="257">
        <v>400</v>
      </c>
    </row>
    <row r="88" ht="15" customHeight="1" spans="1:33">
      <c r="A88" s="162">
        <v>81</v>
      </c>
      <c r="B88" s="214" t="s">
        <v>960</v>
      </c>
      <c r="C88" s="215" t="s">
        <v>953</v>
      </c>
      <c r="D88" s="218" t="s">
        <v>958</v>
      </c>
      <c r="E88" s="215" t="s">
        <v>955</v>
      </c>
      <c r="F88" s="215" t="s">
        <v>959</v>
      </c>
      <c r="G88" s="158"/>
      <c r="H88" s="214"/>
      <c r="I88" s="158" t="s">
        <v>692</v>
      </c>
      <c r="J88" s="223">
        <v>1</v>
      </c>
      <c r="K88" s="224">
        <v>39066</v>
      </c>
      <c r="L88" s="225">
        <v>39066</v>
      </c>
      <c r="M88" s="235"/>
      <c r="N88" s="235"/>
      <c r="O88" s="228">
        <v>5500</v>
      </c>
      <c r="P88" s="228">
        <v>550</v>
      </c>
      <c r="Q88" s="29">
        <f t="shared" si="23"/>
        <v>400</v>
      </c>
      <c r="R88" s="25" t="s">
        <v>693</v>
      </c>
      <c r="S88" s="29">
        <v>400</v>
      </c>
      <c r="T88" s="29">
        <f t="shared" si="17"/>
        <v>-27.27</v>
      </c>
      <c r="U88" s="217" t="s">
        <v>694</v>
      </c>
      <c r="V88" s="238" t="s">
        <v>668</v>
      </c>
      <c r="W88" s="38">
        <v>10</v>
      </c>
      <c r="X88" s="239">
        <f t="shared" si="18"/>
        <v>18.14</v>
      </c>
      <c r="Y88" s="38">
        <f t="shared" si="19"/>
        <v>-8.14</v>
      </c>
      <c r="Z88" s="250">
        <f t="shared" si="20"/>
        <v>-81</v>
      </c>
      <c r="AA88" s="38">
        <f t="shared" si="21"/>
        <v>-81</v>
      </c>
      <c r="AB88" s="38">
        <f t="shared" si="22"/>
        <v>-81</v>
      </c>
      <c r="AF88" s="15">
        <v>15525533672</v>
      </c>
      <c r="AG88" s="257">
        <v>400</v>
      </c>
    </row>
    <row r="89" ht="15" customHeight="1" spans="1:33">
      <c r="A89" s="162">
        <v>82</v>
      </c>
      <c r="B89" s="214" t="s">
        <v>961</v>
      </c>
      <c r="C89" s="215" t="s">
        <v>953</v>
      </c>
      <c r="D89" s="218" t="s">
        <v>958</v>
      </c>
      <c r="E89" s="215" t="s">
        <v>955</v>
      </c>
      <c r="F89" s="215" t="s">
        <v>959</v>
      </c>
      <c r="G89" s="158"/>
      <c r="H89" s="214"/>
      <c r="I89" s="158" t="s">
        <v>692</v>
      </c>
      <c r="J89" s="223">
        <v>1</v>
      </c>
      <c r="K89" s="224">
        <v>39445</v>
      </c>
      <c r="L89" s="225">
        <v>39445</v>
      </c>
      <c r="M89" s="235"/>
      <c r="N89" s="235"/>
      <c r="O89" s="228">
        <v>5500</v>
      </c>
      <c r="P89" s="228">
        <v>550</v>
      </c>
      <c r="Q89" s="29">
        <f t="shared" si="23"/>
        <v>400</v>
      </c>
      <c r="R89" s="25" t="s">
        <v>693</v>
      </c>
      <c r="S89" s="29">
        <v>400</v>
      </c>
      <c r="T89" s="29">
        <f t="shared" si="17"/>
        <v>-27.27</v>
      </c>
      <c r="U89" s="217" t="s">
        <v>694</v>
      </c>
      <c r="V89" s="238" t="s">
        <v>668</v>
      </c>
      <c r="W89" s="38">
        <v>10</v>
      </c>
      <c r="X89" s="239">
        <f t="shared" si="18"/>
        <v>17.1</v>
      </c>
      <c r="Y89" s="38">
        <f t="shared" si="19"/>
        <v>-7.1</v>
      </c>
      <c r="Z89" s="250">
        <f t="shared" si="20"/>
        <v>-71</v>
      </c>
      <c r="AA89" s="38">
        <f t="shared" si="21"/>
        <v>-71</v>
      </c>
      <c r="AB89" s="38">
        <f t="shared" si="22"/>
        <v>-71</v>
      </c>
      <c r="AF89" s="15">
        <v>15525533672</v>
      </c>
      <c r="AG89" s="257">
        <v>400</v>
      </c>
    </row>
    <row r="90" ht="15" customHeight="1" spans="1:33">
      <c r="A90" s="162">
        <v>83</v>
      </c>
      <c r="B90" s="214" t="s">
        <v>962</v>
      </c>
      <c r="C90" s="215" t="s">
        <v>963</v>
      </c>
      <c r="D90" s="218" t="s">
        <v>958</v>
      </c>
      <c r="E90" s="215" t="s">
        <v>776</v>
      </c>
      <c r="F90" s="215" t="s">
        <v>959</v>
      </c>
      <c r="G90" s="158"/>
      <c r="H90" s="214"/>
      <c r="I90" s="158" t="s">
        <v>692</v>
      </c>
      <c r="J90" s="223">
        <v>1</v>
      </c>
      <c r="K90" s="224">
        <v>39595</v>
      </c>
      <c r="L90" s="225">
        <v>39595</v>
      </c>
      <c r="M90" s="235"/>
      <c r="N90" s="235"/>
      <c r="O90" s="228">
        <v>5500</v>
      </c>
      <c r="P90" s="228">
        <v>550</v>
      </c>
      <c r="Q90" s="29">
        <f t="shared" si="23"/>
        <v>300</v>
      </c>
      <c r="R90" s="25" t="s">
        <v>693</v>
      </c>
      <c r="S90" s="29">
        <v>400</v>
      </c>
      <c r="T90" s="29">
        <f t="shared" si="17"/>
        <v>-27.27</v>
      </c>
      <c r="U90" s="217" t="s">
        <v>694</v>
      </c>
      <c r="V90" s="238" t="s">
        <v>668</v>
      </c>
      <c r="W90" s="38">
        <v>10</v>
      </c>
      <c r="X90" s="239">
        <f t="shared" si="18"/>
        <v>16.69</v>
      </c>
      <c r="Y90" s="38">
        <f t="shared" si="19"/>
        <v>-6.69</v>
      </c>
      <c r="Z90" s="250">
        <f t="shared" si="20"/>
        <v>-67</v>
      </c>
      <c r="AA90" s="38">
        <f t="shared" si="21"/>
        <v>-67</v>
      </c>
      <c r="AB90" s="38">
        <f t="shared" si="22"/>
        <v>-67</v>
      </c>
      <c r="AF90" s="15">
        <v>15525533672</v>
      </c>
      <c r="AG90" s="257">
        <v>300</v>
      </c>
    </row>
    <row r="91" s="126" customFormat="1" ht="15" customHeight="1" spans="1:33">
      <c r="A91" s="162">
        <v>84</v>
      </c>
      <c r="B91" s="214" t="s">
        <v>964</v>
      </c>
      <c r="C91" s="215" t="s">
        <v>963</v>
      </c>
      <c r="D91" s="218" t="s">
        <v>958</v>
      </c>
      <c r="E91" s="215" t="s">
        <v>744</v>
      </c>
      <c r="F91" s="215" t="s">
        <v>959</v>
      </c>
      <c r="G91" s="158"/>
      <c r="H91" s="214"/>
      <c r="I91" s="158" t="s">
        <v>692</v>
      </c>
      <c r="J91" s="223">
        <v>1</v>
      </c>
      <c r="K91" s="224">
        <v>40083</v>
      </c>
      <c r="L91" s="225">
        <v>40083</v>
      </c>
      <c r="M91" s="235"/>
      <c r="N91" s="235"/>
      <c r="O91" s="228">
        <v>4700.87</v>
      </c>
      <c r="P91" s="228">
        <v>470.09</v>
      </c>
      <c r="Q91" s="29">
        <f t="shared" si="23"/>
        <v>300</v>
      </c>
      <c r="R91" s="25" t="s">
        <v>693</v>
      </c>
      <c r="S91" s="29">
        <v>400</v>
      </c>
      <c r="T91" s="29">
        <f t="shared" si="17"/>
        <v>-14.91</v>
      </c>
      <c r="U91" s="217" t="s">
        <v>694</v>
      </c>
      <c r="V91" s="238" t="s">
        <v>668</v>
      </c>
      <c r="W91" s="209">
        <v>10</v>
      </c>
      <c r="X91" s="242">
        <f t="shared" si="18"/>
        <v>15.36</v>
      </c>
      <c r="Y91" s="209">
        <f t="shared" si="19"/>
        <v>-5.36</v>
      </c>
      <c r="Z91" s="251">
        <f t="shared" si="20"/>
        <v>-54</v>
      </c>
      <c r="AA91" s="209">
        <f t="shared" si="21"/>
        <v>-54</v>
      </c>
      <c r="AB91" s="209">
        <f t="shared" si="22"/>
        <v>-54</v>
      </c>
      <c r="AF91" s="15">
        <v>15525533672</v>
      </c>
      <c r="AG91" s="257">
        <v>300</v>
      </c>
    </row>
    <row r="92" ht="15" customHeight="1" spans="1:33">
      <c r="A92" s="162">
        <v>85</v>
      </c>
      <c r="B92" s="214" t="s">
        <v>965</v>
      </c>
      <c r="C92" s="215" t="s">
        <v>966</v>
      </c>
      <c r="D92" s="216" t="s">
        <v>967</v>
      </c>
      <c r="E92" s="215" t="s">
        <v>776</v>
      </c>
      <c r="F92" s="215" t="s">
        <v>968</v>
      </c>
      <c r="G92" s="158" t="s">
        <v>780</v>
      </c>
      <c r="H92" s="220">
        <v>0.094</v>
      </c>
      <c r="I92" s="158" t="s">
        <v>692</v>
      </c>
      <c r="J92" s="223">
        <v>1</v>
      </c>
      <c r="K92" s="224">
        <v>34114</v>
      </c>
      <c r="L92" s="225">
        <v>34114</v>
      </c>
      <c r="M92" s="235"/>
      <c r="N92" s="235"/>
      <c r="O92" s="228">
        <v>4500</v>
      </c>
      <c r="P92" s="228">
        <v>450</v>
      </c>
      <c r="Q92" s="29">
        <f>ROUND(AE92*H92,0)</f>
        <v>176</v>
      </c>
      <c r="R92" s="25" t="s">
        <v>693</v>
      </c>
      <c r="S92" s="29">
        <f t="shared" si="24"/>
        <v>176</v>
      </c>
      <c r="T92" s="29">
        <f t="shared" si="17"/>
        <v>-60.89</v>
      </c>
      <c r="U92" s="217" t="s">
        <v>718</v>
      </c>
      <c r="V92" s="238" t="s">
        <v>764</v>
      </c>
      <c r="W92" s="38">
        <v>10</v>
      </c>
      <c r="X92" s="239">
        <f t="shared" si="18"/>
        <v>31.71</v>
      </c>
      <c r="Y92" s="38">
        <f t="shared" si="19"/>
        <v>-21.71</v>
      </c>
      <c r="Z92" s="250">
        <f t="shared" si="20"/>
        <v>-217</v>
      </c>
      <c r="AA92" s="38">
        <f t="shared" si="21"/>
        <v>-217</v>
      </c>
      <c r="AB92" s="38">
        <f t="shared" si="22"/>
        <v>-217</v>
      </c>
      <c r="AE92" s="15">
        <v>1870</v>
      </c>
      <c r="AG92" s="257"/>
    </row>
    <row r="93" s="126" customFormat="1" ht="15" customHeight="1" spans="1:33">
      <c r="A93" s="162">
        <v>86</v>
      </c>
      <c r="B93" s="214" t="s">
        <v>969</v>
      </c>
      <c r="C93" s="215" t="s">
        <v>970</v>
      </c>
      <c r="D93" s="216" t="s">
        <v>971</v>
      </c>
      <c r="E93" s="219" t="s">
        <v>972</v>
      </c>
      <c r="F93" s="215" t="s">
        <v>973</v>
      </c>
      <c r="G93" s="158"/>
      <c r="H93" s="214"/>
      <c r="I93" s="158" t="s">
        <v>692</v>
      </c>
      <c r="J93" s="223">
        <v>1</v>
      </c>
      <c r="K93" s="224">
        <v>38077</v>
      </c>
      <c r="L93" s="225">
        <v>38077</v>
      </c>
      <c r="M93" s="231"/>
      <c r="N93" s="231"/>
      <c r="O93" s="228">
        <v>117500</v>
      </c>
      <c r="P93" s="228">
        <v>11750</v>
      </c>
      <c r="Q93" s="240">
        <f>ROUND(AG93*J93,0)</f>
        <v>500</v>
      </c>
      <c r="R93" s="162" t="s">
        <v>693</v>
      </c>
      <c r="S93" s="240">
        <f t="shared" si="24"/>
        <v>500</v>
      </c>
      <c r="T93" s="240">
        <f t="shared" si="17"/>
        <v>-95.74</v>
      </c>
      <c r="U93" s="217" t="s">
        <v>694</v>
      </c>
      <c r="V93" s="241" t="s">
        <v>668</v>
      </c>
      <c r="W93" s="209">
        <v>10</v>
      </c>
      <c r="X93" s="242">
        <f t="shared" si="18"/>
        <v>20.85</v>
      </c>
      <c r="Y93" s="209">
        <f t="shared" si="19"/>
        <v>-10.85</v>
      </c>
      <c r="Z93" s="251">
        <f t="shared" si="20"/>
        <v>-109</v>
      </c>
      <c r="AA93" s="209">
        <f t="shared" si="21"/>
        <v>-109</v>
      </c>
      <c r="AB93" s="209">
        <f t="shared" si="22"/>
        <v>-109</v>
      </c>
      <c r="AF93" s="126">
        <v>15525533672</v>
      </c>
      <c r="AG93" s="258">
        <v>500</v>
      </c>
    </row>
    <row r="94" ht="15" customHeight="1" spans="1:33">
      <c r="A94" s="162">
        <v>87</v>
      </c>
      <c r="B94" s="214" t="s">
        <v>974</v>
      </c>
      <c r="C94" s="215" t="s">
        <v>975</v>
      </c>
      <c r="D94" s="216" t="s">
        <v>976</v>
      </c>
      <c r="E94" s="215" t="s">
        <v>877</v>
      </c>
      <c r="F94" s="215" t="s">
        <v>959</v>
      </c>
      <c r="G94" s="158"/>
      <c r="H94" s="214"/>
      <c r="I94" s="158" t="s">
        <v>692</v>
      </c>
      <c r="J94" s="223">
        <v>1</v>
      </c>
      <c r="K94" s="224">
        <v>41626</v>
      </c>
      <c r="L94" s="225">
        <v>41626</v>
      </c>
      <c r="M94" s="235"/>
      <c r="N94" s="235"/>
      <c r="O94" s="228">
        <v>102564.1</v>
      </c>
      <c r="P94" s="228">
        <v>10256.41</v>
      </c>
      <c r="Q94" s="29">
        <f>ROUND(AG94*J94,0)</f>
        <v>500</v>
      </c>
      <c r="R94" s="25" t="s">
        <v>693</v>
      </c>
      <c r="S94" s="29">
        <f t="shared" si="24"/>
        <v>500</v>
      </c>
      <c r="T94" s="29">
        <f t="shared" si="17"/>
        <v>-95.12</v>
      </c>
      <c r="U94" s="217" t="s">
        <v>694</v>
      </c>
      <c r="V94" s="238" t="s">
        <v>668</v>
      </c>
      <c r="W94" s="38">
        <v>10</v>
      </c>
      <c r="X94" s="239">
        <f t="shared" si="18"/>
        <v>11.13</v>
      </c>
      <c r="Y94" s="38">
        <f t="shared" si="19"/>
        <v>-1.13</v>
      </c>
      <c r="Z94" s="250">
        <f t="shared" si="20"/>
        <v>-11</v>
      </c>
      <c r="AA94" s="38">
        <f t="shared" si="21"/>
        <v>-11</v>
      </c>
      <c r="AB94" s="38">
        <f t="shared" si="22"/>
        <v>-11</v>
      </c>
      <c r="AF94" s="15">
        <v>15525533672</v>
      </c>
      <c r="AG94" s="257">
        <v>500</v>
      </c>
    </row>
    <row r="95" ht="15" customHeight="1" spans="1:33">
      <c r="A95" s="162">
        <v>88</v>
      </c>
      <c r="B95" s="214" t="s">
        <v>977</v>
      </c>
      <c r="C95" s="215" t="s">
        <v>978</v>
      </c>
      <c r="D95" s="218" t="s">
        <v>979</v>
      </c>
      <c r="E95" s="215" t="s">
        <v>941</v>
      </c>
      <c r="F95" s="215" t="s">
        <v>980</v>
      </c>
      <c r="G95" s="158" t="s">
        <v>981</v>
      </c>
      <c r="H95" s="220">
        <v>0.01</v>
      </c>
      <c r="I95" s="158" t="s">
        <v>692</v>
      </c>
      <c r="J95" s="223">
        <v>1</v>
      </c>
      <c r="K95" s="224">
        <v>42451</v>
      </c>
      <c r="L95" s="225">
        <v>42451</v>
      </c>
      <c r="M95" s="235"/>
      <c r="N95" s="235"/>
      <c r="O95" s="228">
        <v>193162.4</v>
      </c>
      <c r="P95" s="228">
        <v>39598.16</v>
      </c>
      <c r="Q95" s="29">
        <f>ROUND(AE95*H95,0)</f>
        <v>526</v>
      </c>
      <c r="R95" s="25" t="s">
        <v>693</v>
      </c>
      <c r="S95" s="29">
        <f t="shared" si="24"/>
        <v>526</v>
      </c>
      <c r="T95" s="29">
        <f t="shared" si="17"/>
        <v>-98.67</v>
      </c>
      <c r="U95" s="217" t="s">
        <v>718</v>
      </c>
      <c r="V95" s="238" t="s">
        <v>764</v>
      </c>
      <c r="W95" s="38">
        <v>10</v>
      </c>
      <c r="X95" s="239">
        <f t="shared" si="18"/>
        <v>8.87</v>
      </c>
      <c r="Y95" s="38">
        <f t="shared" si="19"/>
        <v>1.13</v>
      </c>
      <c r="Z95" s="250">
        <f t="shared" si="20"/>
        <v>11</v>
      </c>
      <c r="AA95" s="38">
        <f t="shared" si="21"/>
        <v>11</v>
      </c>
      <c r="AB95" s="38">
        <f t="shared" si="22"/>
        <v>11</v>
      </c>
      <c r="AE95" s="15">
        <v>52590</v>
      </c>
      <c r="AG95" s="257"/>
    </row>
    <row r="96" ht="15" customHeight="1" spans="1:33">
      <c r="A96" s="162">
        <v>89</v>
      </c>
      <c r="B96" s="214" t="s">
        <v>982</v>
      </c>
      <c r="C96" s="215" t="s">
        <v>983</v>
      </c>
      <c r="D96" s="216" t="s">
        <v>984</v>
      </c>
      <c r="E96" s="215" t="s">
        <v>825</v>
      </c>
      <c r="F96" s="215" t="s">
        <v>985</v>
      </c>
      <c r="G96" s="158"/>
      <c r="H96" s="214"/>
      <c r="I96" s="158" t="s">
        <v>692</v>
      </c>
      <c r="J96" s="223">
        <v>1</v>
      </c>
      <c r="K96" s="224">
        <v>34060</v>
      </c>
      <c r="L96" s="225">
        <v>34060</v>
      </c>
      <c r="M96" s="235"/>
      <c r="N96" s="235"/>
      <c r="O96" s="228">
        <v>8848</v>
      </c>
      <c r="P96" s="228">
        <v>884.8</v>
      </c>
      <c r="Q96" s="29">
        <f>ROUND(AG96*J96,0)</f>
        <v>300</v>
      </c>
      <c r="R96" s="25" t="s">
        <v>693</v>
      </c>
      <c r="S96" s="29">
        <f t="shared" si="24"/>
        <v>300</v>
      </c>
      <c r="T96" s="29">
        <f t="shared" si="17"/>
        <v>-66.09</v>
      </c>
      <c r="U96" s="217" t="s">
        <v>694</v>
      </c>
      <c r="V96" s="238" t="s">
        <v>668</v>
      </c>
      <c r="W96" s="38">
        <v>8</v>
      </c>
      <c r="X96" s="239">
        <f t="shared" si="18"/>
        <v>31.86</v>
      </c>
      <c r="Y96" s="38">
        <f t="shared" si="19"/>
        <v>-23.86</v>
      </c>
      <c r="Z96" s="250">
        <f t="shared" si="20"/>
        <v>-298</v>
      </c>
      <c r="AA96" s="38">
        <f t="shared" si="21"/>
        <v>-298</v>
      </c>
      <c r="AB96" s="38">
        <f t="shared" si="22"/>
        <v>-298</v>
      </c>
      <c r="AF96" s="15">
        <v>15525533672</v>
      </c>
      <c r="AG96" s="257">
        <v>300</v>
      </c>
    </row>
    <row r="97" ht="15" customHeight="1" spans="1:33">
      <c r="A97" s="162">
        <v>90</v>
      </c>
      <c r="B97" s="214" t="s">
        <v>986</v>
      </c>
      <c r="C97" s="215" t="s">
        <v>987</v>
      </c>
      <c r="D97" s="216" t="s">
        <v>988</v>
      </c>
      <c r="E97" s="215" t="s">
        <v>825</v>
      </c>
      <c r="F97" s="215" t="s">
        <v>989</v>
      </c>
      <c r="G97" s="158"/>
      <c r="H97" s="214"/>
      <c r="I97" s="158" t="s">
        <v>692</v>
      </c>
      <c r="J97" s="223">
        <v>1</v>
      </c>
      <c r="K97" s="224">
        <v>35339</v>
      </c>
      <c r="L97" s="225">
        <v>35339</v>
      </c>
      <c r="M97" s="235"/>
      <c r="N97" s="235"/>
      <c r="O97" s="228">
        <v>18500</v>
      </c>
      <c r="P97" s="228">
        <v>1850</v>
      </c>
      <c r="Q97" s="29">
        <f>ROUND(AG97*J97,0)</f>
        <v>500</v>
      </c>
      <c r="R97" s="25" t="s">
        <v>693</v>
      </c>
      <c r="S97" s="29">
        <f t="shared" si="24"/>
        <v>500</v>
      </c>
      <c r="T97" s="29">
        <f t="shared" si="17"/>
        <v>-72.97</v>
      </c>
      <c r="U97" s="217" t="s">
        <v>694</v>
      </c>
      <c r="V97" s="238" t="s">
        <v>668</v>
      </c>
      <c r="W97" s="38">
        <v>8</v>
      </c>
      <c r="X97" s="239">
        <f t="shared" si="18"/>
        <v>28.35</v>
      </c>
      <c r="Y97" s="38">
        <f t="shared" si="19"/>
        <v>-20.35</v>
      </c>
      <c r="Z97" s="250">
        <f t="shared" si="20"/>
        <v>-254</v>
      </c>
      <c r="AA97" s="38">
        <f t="shared" si="21"/>
        <v>-254</v>
      </c>
      <c r="AB97" s="38">
        <f t="shared" si="22"/>
        <v>-254</v>
      </c>
      <c r="AF97" s="15">
        <v>15525533672</v>
      </c>
      <c r="AG97" s="257">
        <v>500</v>
      </c>
    </row>
    <row r="98" ht="15" customHeight="1" spans="1:33">
      <c r="A98" s="162">
        <v>91</v>
      </c>
      <c r="B98" s="214" t="s">
        <v>990</v>
      </c>
      <c r="C98" s="215" t="s">
        <v>991</v>
      </c>
      <c r="D98" s="216" t="s">
        <v>992</v>
      </c>
      <c r="E98" s="215" t="s">
        <v>784</v>
      </c>
      <c r="F98" s="215" t="s">
        <v>993</v>
      </c>
      <c r="G98" s="158" t="s">
        <v>717</v>
      </c>
      <c r="H98" s="220">
        <v>0.01</v>
      </c>
      <c r="I98" s="158" t="s">
        <v>692</v>
      </c>
      <c r="J98" s="223">
        <v>1</v>
      </c>
      <c r="K98" s="224">
        <v>38532</v>
      </c>
      <c r="L98" s="225">
        <v>38532</v>
      </c>
      <c r="M98" s="235"/>
      <c r="N98" s="235"/>
      <c r="O98" s="228">
        <v>8800</v>
      </c>
      <c r="P98" s="228">
        <v>880</v>
      </c>
      <c r="Q98" s="29">
        <f>ROUND(AE98*H98,0)</f>
        <v>19</v>
      </c>
      <c r="R98" s="25" t="s">
        <v>693</v>
      </c>
      <c r="S98" s="29">
        <f t="shared" si="24"/>
        <v>19</v>
      </c>
      <c r="T98" s="29">
        <f t="shared" si="17"/>
        <v>-97.84</v>
      </c>
      <c r="U98" s="217" t="s">
        <v>718</v>
      </c>
      <c r="V98" s="238" t="s">
        <v>764</v>
      </c>
      <c r="W98" s="38">
        <v>8</v>
      </c>
      <c r="X98" s="239">
        <f t="shared" si="18"/>
        <v>19.61</v>
      </c>
      <c r="Y98" s="38">
        <f t="shared" si="19"/>
        <v>-11.61</v>
      </c>
      <c r="Z98" s="250">
        <f t="shared" si="20"/>
        <v>-145</v>
      </c>
      <c r="AA98" s="38">
        <f t="shared" si="21"/>
        <v>-145</v>
      </c>
      <c r="AB98" s="38">
        <f t="shared" si="22"/>
        <v>-145</v>
      </c>
      <c r="AE98" s="15">
        <v>1900</v>
      </c>
      <c r="AG98" s="257"/>
    </row>
    <row r="99" ht="15" customHeight="1" spans="1:33">
      <c r="A99" s="162">
        <v>92</v>
      </c>
      <c r="B99" s="214" t="s">
        <v>994</v>
      </c>
      <c r="C99" s="215" t="s">
        <v>991</v>
      </c>
      <c r="D99" s="216" t="s">
        <v>992</v>
      </c>
      <c r="E99" s="215" t="s">
        <v>784</v>
      </c>
      <c r="F99" s="215" t="s">
        <v>993</v>
      </c>
      <c r="G99" s="158"/>
      <c r="H99" s="214"/>
      <c r="I99" s="158" t="s">
        <v>692</v>
      </c>
      <c r="J99" s="223">
        <v>1</v>
      </c>
      <c r="K99" s="224">
        <v>38849</v>
      </c>
      <c r="L99" s="225">
        <v>38849</v>
      </c>
      <c r="M99" s="235"/>
      <c r="N99" s="235"/>
      <c r="O99" s="228">
        <v>9000</v>
      </c>
      <c r="P99" s="228">
        <v>900</v>
      </c>
      <c r="Q99" s="29">
        <f t="shared" ref="Q99:Q104" si="25">ROUND(AG99*J99,0)</f>
        <v>100</v>
      </c>
      <c r="R99" s="25" t="s">
        <v>693</v>
      </c>
      <c r="S99" s="29">
        <f t="shared" ref="S99:S123" si="26">ROUND(Q99,0)</f>
        <v>100</v>
      </c>
      <c r="T99" s="29">
        <f t="shared" si="17"/>
        <v>-88.89</v>
      </c>
      <c r="U99" s="217" t="s">
        <v>694</v>
      </c>
      <c r="V99" s="238" t="s">
        <v>668</v>
      </c>
      <c r="W99" s="38">
        <v>8</v>
      </c>
      <c r="X99" s="239">
        <f t="shared" si="18"/>
        <v>18.74</v>
      </c>
      <c r="Y99" s="38">
        <f t="shared" si="19"/>
        <v>-10.74</v>
      </c>
      <c r="Z99" s="250">
        <f t="shared" si="20"/>
        <v>-134</v>
      </c>
      <c r="AA99" s="38">
        <f t="shared" si="21"/>
        <v>-134</v>
      </c>
      <c r="AB99" s="38">
        <f t="shared" si="22"/>
        <v>-134</v>
      </c>
      <c r="AF99" s="15">
        <v>15525533672</v>
      </c>
      <c r="AG99" s="257">
        <v>100</v>
      </c>
    </row>
    <row r="100" ht="15" customHeight="1" spans="1:33">
      <c r="A100" s="162">
        <v>93</v>
      </c>
      <c r="B100" s="214" t="s">
        <v>995</v>
      </c>
      <c r="C100" s="215" t="s">
        <v>991</v>
      </c>
      <c r="D100" s="222" t="s">
        <v>996</v>
      </c>
      <c r="E100" s="215" t="s">
        <v>784</v>
      </c>
      <c r="F100" s="215" t="s">
        <v>993</v>
      </c>
      <c r="G100" s="158"/>
      <c r="H100" s="214"/>
      <c r="I100" s="158" t="s">
        <v>692</v>
      </c>
      <c r="J100" s="223">
        <v>1</v>
      </c>
      <c r="K100" s="224">
        <v>39317</v>
      </c>
      <c r="L100" s="225">
        <v>39317</v>
      </c>
      <c r="M100" s="235"/>
      <c r="N100" s="235"/>
      <c r="O100" s="228">
        <v>10700</v>
      </c>
      <c r="P100" s="228">
        <v>1070</v>
      </c>
      <c r="Q100" s="29">
        <f t="shared" si="25"/>
        <v>100</v>
      </c>
      <c r="R100" s="25" t="s">
        <v>693</v>
      </c>
      <c r="S100" s="29">
        <f t="shared" si="26"/>
        <v>100</v>
      </c>
      <c r="T100" s="29">
        <f t="shared" si="17"/>
        <v>-90.65</v>
      </c>
      <c r="U100" s="217" t="s">
        <v>694</v>
      </c>
      <c r="V100" s="238" t="s">
        <v>668</v>
      </c>
      <c r="W100" s="38">
        <v>8</v>
      </c>
      <c r="X100" s="239">
        <f t="shared" si="18"/>
        <v>17.45</v>
      </c>
      <c r="Y100" s="38">
        <f t="shared" si="19"/>
        <v>-9.45</v>
      </c>
      <c r="Z100" s="250">
        <f t="shared" si="20"/>
        <v>-118</v>
      </c>
      <c r="AA100" s="38">
        <f t="shared" si="21"/>
        <v>-118</v>
      </c>
      <c r="AB100" s="38">
        <f t="shared" si="22"/>
        <v>-118</v>
      </c>
      <c r="AF100" s="15">
        <v>15525533672</v>
      </c>
      <c r="AG100" s="257">
        <v>100</v>
      </c>
    </row>
    <row r="101" ht="15" customHeight="1" spans="1:33">
      <c r="A101" s="162">
        <v>94</v>
      </c>
      <c r="B101" s="214" t="s">
        <v>997</v>
      </c>
      <c r="C101" s="215" t="s">
        <v>991</v>
      </c>
      <c r="D101" s="216" t="s">
        <v>998</v>
      </c>
      <c r="E101" s="215" t="s">
        <v>784</v>
      </c>
      <c r="F101" s="215" t="s">
        <v>999</v>
      </c>
      <c r="G101" s="158"/>
      <c r="H101" s="214"/>
      <c r="I101" s="158" t="s">
        <v>692</v>
      </c>
      <c r="J101" s="223">
        <v>1</v>
      </c>
      <c r="K101" s="224">
        <v>39317</v>
      </c>
      <c r="L101" s="225">
        <v>39317</v>
      </c>
      <c r="M101" s="235"/>
      <c r="N101" s="235"/>
      <c r="O101" s="228">
        <v>8000</v>
      </c>
      <c r="P101" s="228">
        <v>800</v>
      </c>
      <c r="Q101" s="29">
        <f t="shared" si="25"/>
        <v>100</v>
      </c>
      <c r="R101" s="25" t="s">
        <v>693</v>
      </c>
      <c r="S101" s="29">
        <f t="shared" si="26"/>
        <v>100</v>
      </c>
      <c r="T101" s="29">
        <f t="shared" si="17"/>
        <v>-87.5</v>
      </c>
      <c r="U101" s="217" t="s">
        <v>694</v>
      </c>
      <c r="V101" s="238" t="s">
        <v>668</v>
      </c>
      <c r="W101" s="38">
        <v>8</v>
      </c>
      <c r="X101" s="239">
        <f t="shared" si="18"/>
        <v>17.45</v>
      </c>
      <c r="Y101" s="38">
        <f t="shared" si="19"/>
        <v>-9.45</v>
      </c>
      <c r="Z101" s="250">
        <f t="shared" si="20"/>
        <v>-118</v>
      </c>
      <c r="AA101" s="38">
        <f t="shared" si="21"/>
        <v>-118</v>
      </c>
      <c r="AB101" s="38">
        <f t="shared" si="22"/>
        <v>-118</v>
      </c>
      <c r="AF101" s="15">
        <v>15525533672</v>
      </c>
      <c r="AG101" s="257">
        <v>100</v>
      </c>
    </row>
    <row r="102" ht="15" customHeight="1" spans="1:33">
      <c r="A102" s="162">
        <v>95</v>
      </c>
      <c r="B102" s="214" t="s">
        <v>1000</v>
      </c>
      <c r="C102" s="215" t="s">
        <v>991</v>
      </c>
      <c r="D102" s="216" t="s">
        <v>998</v>
      </c>
      <c r="E102" s="215" t="s">
        <v>784</v>
      </c>
      <c r="F102" s="215" t="s">
        <v>999</v>
      </c>
      <c r="G102" s="158"/>
      <c r="H102" s="214"/>
      <c r="I102" s="158" t="s">
        <v>692</v>
      </c>
      <c r="J102" s="223">
        <v>1</v>
      </c>
      <c r="K102" s="224">
        <v>39317</v>
      </c>
      <c r="L102" s="225">
        <v>39317</v>
      </c>
      <c r="M102" s="235"/>
      <c r="N102" s="235"/>
      <c r="O102" s="228">
        <v>8000</v>
      </c>
      <c r="P102" s="228">
        <v>800</v>
      </c>
      <c r="Q102" s="29">
        <f t="shared" si="25"/>
        <v>100</v>
      </c>
      <c r="R102" s="25" t="s">
        <v>693</v>
      </c>
      <c r="S102" s="29">
        <f t="shared" si="26"/>
        <v>100</v>
      </c>
      <c r="T102" s="29">
        <f t="shared" si="17"/>
        <v>-87.5</v>
      </c>
      <c r="U102" s="217" t="s">
        <v>694</v>
      </c>
      <c r="V102" s="238" t="s">
        <v>668</v>
      </c>
      <c r="W102" s="38">
        <v>8</v>
      </c>
      <c r="X102" s="239">
        <f t="shared" si="18"/>
        <v>17.45</v>
      </c>
      <c r="Y102" s="38">
        <f t="shared" si="19"/>
        <v>-9.45</v>
      </c>
      <c r="Z102" s="250">
        <f t="shared" si="20"/>
        <v>-118</v>
      </c>
      <c r="AA102" s="38">
        <f t="shared" si="21"/>
        <v>-118</v>
      </c>
      <c r="AB102" s="38">
        <f t="shared" si="22"/>
        <v>-118</v>
      </c>
      <c r="AF102" s="15">
        <v>15525533672</v>
      </c>
      <c r="AG102" s="257">
        <v>100</v>
      </c>
    </row>
    <row r="103" ht="15" customHeight="1" spans="1:33">
      <c r="A103" s="162">
        <v>96</v>
      </c>
      <c r="B103" s="214" t="s">
        <v>1001</v>
      </c>
      <c r="C103" s="215" t="s">
        <v>991</v>
      </c>
      <c r="D103" s="216" t="s">
        <v>998</v>
      </c>
      <c r="E103" s="215" t="s">
        <v>784</v>
      </c>
      <c r="F103" s="215" t="s">
        <v>999</v>
      </c>
      <c r="G103" s="158"/>
      <c r="H103" s="214"/>
      <c r="I103" s="158" t="s">
        <v>692</v>
      </c>
      <c r="J103" s="223">
        <v>1</v>
      </c>
      <c r="K103" s="224">
        <v>39317</v>
      </c>
      <c r="L103" s="225">
        <v>39317</v>
      </c>
      <c r="M103" s="235"/>
      <c r="N103" s="235"/>
      <c r="O103" s="228">
        <v>8000</v>
      </c>
      <c r="P103" s="228">
        <v>800</v>
      </c>
      <c r="Q103" s="29">
        <f t="shared" si="25"/>
        <v>100</v>
      </c>
      <c r="R103" s="25" t="s">
        <v>693</v>
      </c>
      <c r="S103" s="29">
        <f t="shared" si="26"/>
        <v>100</v>
      </c>
      <c r="T103" s="29">
        <f t="shared" si="17"/>
        <v>-87.5</v>
      </c>
      <c r="U103" s="217" t="s">
        <v>694</v>
      </c>
      <c r="V103" s="238" t="s">
        <v>668</v>
      </c>
      <c r="W103" s="38">
        <v>8</v>
      </c>
      <c r="X103" s="239">
        <f t="shared" si="18"/>
        <v>17.45</v>
      </c>
      <c r="Y103" s="38">
        <f t="shared" si="19"/>
        <v>-9.45</v>
      </c>
      <c r="Z103" s="250">
        <f t="shared" si="20"/>
        <v>-118</v>
      </c>
      <c r="AA103" s="38">
        <f t="shared" si="21"/>
        <v>-118</v>
      </c>
      <c r="AB103" s="38">
        <f t="shared" si="22"/>
        <v>-118</v>
      </c>
      <c r="AF103" s="15">
        <v>15525533672</v>
      </c>
      <c r="AG103" s="257">
        <v>100</v>
      </c>
    </row>
    <row r="104" ht="15" customHeight="1" spans="1:33">
      <c r="A104" s="162">
        <v>97</v>
      </c>
      <c r="B104" s="214" t="s">
        <v>1002</v>
      </c>
      <c r="C104" s="215" t="s">
        <v>991</v>
      </c>
      <c r="D104" s="216" t="s">
        <v>998</v>
      </c>
      <c r="E104" s="215" t="s">
        <v>784</v>
      </c>
      <c r="F104" s="215" t="s">
        <v>999</v>
      </c>
      <c r="G104" s="158"/>
      <c r="H104" s="214"/>
      <c r="I104" s="158" t="s">
        <v>692</v>
      </c>
      <c r="J104" s="223">
        <v>1</v>
      </c>
      <c r="K104" s="224">
        <v>39317</v>
      </c>
      <c r="L104" s="225">
        <v>39317</v>
      </c>
      <c r="M104" s="235"/>
      <c r="N104" s="235"/>
      <c r="O104" s="228">
        <v>8000</v>
      </c>
      <c r="P104" s="228">
        <v>800</v>
      </c>
      <c r="Q104" s="29">
        <f t="shared" si="25"/>
        <v>100</v>
      </c>
      <c r="R104" s="25" t="s">
        <v>693</v>
      </c>
      <c r="S104" s="29">
        <f t="shared" si="26"/>
        <v>100</v>
      </c>
      <c r="T104" s="29">
        <f t="shared" si="17"/>
        <v>-87.5</v>
      </c>
      <c r="U104" s="217" t="s">
        <v>694</v>
      </c>
      <c r="V104" s="238" t="s">
        <v>668</v>
      </c>
      <c r="W104" s="38">
        <v>8</v>
      </c>
      <c r="X104" s="239">
        <f t="shared" si="18"/>
        <v>17.45</v>
      </c>
      <c r="Y104" s="38">
        <f t="shared" si="19"/>
        <v>-9.45</v>
      </c>
      <c r="Z104" s="250">
        <f t="shared" si="20"/>
        <v>-118</v>
      </c>
      <c r="AA104" s="38">
        <f t="shared" si="21"/>
        <v>-118</v>
      </c>
      <c r="AB104" s="38">
        <f t="shared" si="22"/>
        <v>-118</v>
      </c>
      <c r="AF104" s="15">
        <v>15525533672</v>
      </c>
      <c r="AG104" s="257">
        <v>100</v>
      </c>
    </row>
    <row r="105" ht="15" customHeight="1" spans="1:33">
      <c r="A105" s="162">
        <v>98</v>
      </c>
      <c r="B105" s="214" t="s">
        <v>1003</v>
      </c>
      <c r="C105" s="215" t="s">
        <v>1004</v>
      </c>
      <c r="D105" s="216" t="s">
        <v>1005</v>
      </c>
      <c r="E105" s="215" t="s">
        <v>825</v>
      </c>
      <c r="F105" s="215" t="s">
        <v>1006</v>
      </c>
      <c r="G105" s="158" t="s">
        <v>763</v>
      </c>
      <c r="H105" s="220">
        <v>0.2</v>
      </c>
      <c r="I105" s="158" t="s">
        <v>692</v>
      </c>
      <c r="J105" s="223">
        <v>1</v>
      </c>
      <c r="K105" s="224">
        <v>40690</v>
      </c>
      <c r="L105" s="225">
        <v>40690</v>
      </c>
      <c r="M105" s="235"/>
      <c r="N105" s="235"/>
      <c r="O105" s="228">
        <v>108888.89</v>
      </c>
      <c r="P105" s="228">
        <v>10888.89</v>
      </c>
      <c r="Q105" s="29">
        <f>ROUND(AE105*H105,0)</f>
        <v>460</v>
      </c>
      <c r="R105" s="25" t="s">
        <v>693</v>
      </c>
      <c r="S105" s="29">
        <f t="shared" si="26"/>
        <v>460</v>
      </c>
      <c r="T105" s="29">
        <f t="shared" si="17"/>
        <v>-95.78</v>
      </c>
      <c r="U105" s="217" t="s">
        <v>718</v>
      </c>
      <c r="V105" s="238" t="s">
        <v>764</v>
      </c>
      <c r="W105" s="38">
        <v>8</v>
      </c>
      <c r="X105" s="239">
        <f t="shared" si="18"/>
        <v>13.69</v>
      </c>
      <c r="Y105" s="38">
        <f t="shared" si="19"/>
        <v>-5.69</v>
      </c>
      <c r="Z105" s="250">
        <f t="shared" si="20"/>
        <v>-71</v>
      </c>
      <c r="AA105" s="38">
        <f t="shared" si="21"/>
        <v>-71</v>
      </c>
      <c r="AB105" s="38">
        <f t="shared" si="22"/>
        <v>-71</v>
      </c>
      <c r="AE105" s="15">
        <v>2300</v>
      </c>
      <c r="AG105" s="257"/>
    </row>
    <row r="106" ht="15" customHeight="1" spans="1:33">
      <c r="A106" s="162">
        <v>99</v>
      </c>
      <c r="B106" s="214" t="s">
        <v>1007</v>
      </c>
      <c r="C106" s="215" t="s">
        <v>1008</v>
      </c>
      <c r="D106" s="218" t="s">
        <v>1009</v>
      </c>
      <c r="E106" s="215" t="s">
        <v>830</v>
      </c>
      <c r="F106" s="215" t="s">
        <v>1010</v>
      </c>
      <c r="G106" s="158"/>
      <c r="H106" s="214"/>
      <c r="I106" s="158" t="s">
        <v>692</v>
      </c>
      <c r="J106" s="223">
        <v>1</v>
      </c>
      <c r="K106" s="224">
        <v>34079</v>
      </c>
      <c r="L106" s="225">
        <v>34079</v>
      </c>
      <c r="M106" s="235"/>
      <c r="N106" s="235"/>
      <c r="O106" s="228">
        <v>7425</v>
      </c>
      <c r="P106" s="228">
        <v>742.5</v>
      </c>
      <c r="Q106" s="29">
        <f>ROUND(AG106*J106,0)</f>
        <v>200</v>
      </c>
      <c r="R106" s="25" t="s">
        <v>693</v>
      </c>
      <c r="S106" s="29">
        <f t="shared" si="26"/>
        <v>200</v>
      </c>
      <c r="T106" s="29">
        <f t="shared" si="17"/>
        <v>-73.06</v>
      </c>
      <c r="U106" s="217" t="s">
        <v>694</v>
      </c>
      <c r="V106" s="238" t="s">
        <v>668</v>
      </c>
      <c r="W106" s="38">
        <v>14</v>
      </c>
      <c r="X106" s="239">
        <f t="shared" si="18"/>
        <v>31.81</v>
      </c>
      <c r="Y106" s="38">
        <f t="shared" si="19"/>
        <v>-17.81</v>
      </c>
      <c r="Z106" s="250">
        <f t="shared" si="20"/>
        <v>-127</v>
      </c>
      <c r="AA106" s="38">
        <f t="shared" si="21"/>
        <v>-127</v>
      </c>
      <c r="AB106" s="38">
        <f t="shared" si="22"/>
        <v>-127</v>
      </c>
      <c r="AF106" s="15">
        <v>15525533672</v>
      </c>
      <c r="AG106" s="257">
        <v>200</v>
      </c>
    </row>
    <row r="107" ht="15" customHeight="1" spans="1:33">
      <c r="A107" s="162">
        <v>100</v>
      </c>
      <c r="B107" s="214" t="s">
        <v>1011</v>
      </c>
      <c r="C107" s="215" t="s">
        <v>1012</v>
      </c>
      <c r="D107" s="216" t="s">
        <v>1013</v>
      </c>
      <c r="E107" s="215" t="s">
        <v>1014</v>
      </c>
      <c r="F107" s="215" t="s">
        <v>1015</v>
      </c>
      <c r="G107" s="158"/>
      <c r="H107" s="214"/>
      <c r="I107" s="158" t="s">
        <v>692</v>
      </c>
      <c r="J107" s="223">
        <v>1</v>
      </c>
      <c r="K107" s="224">
        <v>39872</v>
      </c>
      <c r="L107" s="225">
        <v>39872</v>
      </c>
      <c r="M107" s="235"/>
      <c r="N107" s="235"/>
      <c r="O107" s="228">
        <v>11111.11</v>
      </c>
      <c r="P107" s="228">
        <v>1111.11</v>
      </c>
      <c r="Q107" s="29">
        <f>ROUND(AG107*J107,0)</f>
        <v>200</v>
      </c>
      <c r="R107" s="25" t="s">
        <v>693</v>
      </c>
      <c r="S107" s="29">
        <f t="shared" si="26"/>
        <v>200</v>
      </c>
      <c r="T107" s="29">
        <f t="shared" si="17"/>
        <v>-82</v>
      </c>
      <c r="U107" s="217" t="s">
        <v>694</v>
      </c>
      <c r="V107" s="238" t="s">
        <v>668</v>
      </c>
      <c r="W107" s="38">
        <v>14</v>
      </c>
      <c r="X107" s="239">
        <f t="shared" si="18"/>
        <v>15.93</v>
      </c>
      <c r="Y107" s="38">
        <f t="shared" si="19"/>
        <v>-1.93</v>
      </c>
      <c r="Z107" s="250">
        <f t="shared" si="20"/>
        <v>-14</v>
      </c>
      <c r="AA107" s="38">
        <f t="shared" si="21"/>
        <v>-14</v>
      </c>
      <c r="AB107" s="38">
        <f t="shared" si="22"/>
        <v>-14</v>
      </c>
      <c r="AF107" s="15">
        <v>15525533672</v>
      </c>
      <c r="AG107" s="257">
        <v>200</v>
      </c>
    </row>
    <row r="108" ht="15" customHeight="1" spans="1:33">
      <c r="A108" s="162">
        <v>101</v>
      </c>
      <c r="B108" s="214" t="s">
        <v>1016</v>
      </c>
      <c r="C108" s="215" t="s">
        <v>1017</v>
      </c>
      <c r="D108" s="216" t="s">
        <v>1018</v>
      </c>
      <c r="E108" s="215" t="s">
        <v>744</v>
      </c>
      <c r="F108" s="215" t="s">
        <v>1019</v>
      </c>
      <c r="G108" s="158" t="s">
        <v>763</v>
      </c>
      <c r="H108" s="220">
        <v>2</v>
      </c>
      <c r="I108" s="158" t="s">
        <v>692</v>
      </c>
      <c r="J108" s="223">
        <v>1</v>
      </c>
      <c r="K108" s="224">
        <v>35570</v>
      </c>
      <c r="L108" s="225">
        <v>35570</v>
      </c>
      <c r="M108" s="235"/>
      <c r="N108" s="235"/>
      <c r="O108" s="228">
        <v>91453.91</v>
      </c>
      <c r="P108" s="228">
        <v>9145.39</v>
      </c>
      <c r="Q108" s="29">
        <f>ROUND(AE108*H108,0)</f>
        <v>4600</v>
      </c>
      <c r="R108" s="25" t="s">
        <v>693</v>
      </c>
      <c r="S108" s="29">
        <f t="shared" si="26"/>
        <v>4600</v>
      </c>
      <c r="T108" s="29">
        <f t="shared" si="17"/>
        <v>-49.7</v>
      </c>
      <c r="U108" s="217" t="s">
        <v>718</v>
      </c>
      <c r="V108" s="238" t="s">
        <v>764</v>
      </c>
      <c r="W108" s="38">
        <v>20</v>
      </c>
      <c r="X108" s="239">
        <f t="shared" si="18"/>
        <v>27.72</v>
      </c>
      <c r="Y108" s="38">
        <f t="shared" si="19"/>
        <v>-7.72</v>
      </c>
      <c r="Z108" s="250">
        <f t="shared" si="20"/>
        <v>-39</v>
      </c>
      <c r="AA108" s="38">
        <f t="shared" si="21"/>
        <v>-39</v>
      </c>
      <c r="AB108" s="38">
        <f t="shared" si="22"/>
        <v>-39</v>
      </c>
      <c r="AE108" s="15">
        <v>2300</v>
      </c>
      <c r="AG108" s="257"/>
    </row>
    <row r="109" ht="15" customHeight="1" spans="1:33">
      <c r="A109" s="162">
        <v>102</v>
      </c>
      <c r="B109" s="214" t="s">
        <v>1020</v>
      </c>
      <c r="C109" s="215" t="s">
        <v>1021</v>
      </c>
      <c r="D109" s="216" t="s">
        <v>1018</v>
      </c>
      <c r="E109" s="215" t="s">
        <v>744</v>
      </c>
      <c r="F109" s="215" t="s">
        <v>1019</v>
      </c>
      <c r="G109" s="158" t="s">
        <v>763</v>
      </c>
      <c r="H109" s="220">
        <v>2</v>
      </c>
      <c r="I109" s="158" t="s">
        <v>692</v>
      </c>
      <c r="J109" s="223">
        <v>1</v>
      </c>
      <c r="K109" s="224">
        <v>35996</v>
      </c>
      <c r="L109" s="225">
        <v>35996</v>
      </c>
      <c r="M109" s="235"/>
      <c r="N109" s="235"/>
      <c r="O109" s="228">
        <v>91552.87</v>
      </c>
      <c r="P109" s="228">
        <v>9155.29</v>
      </c>
      <c r="Q109" s="29">
        <f>ROUND(AE109*H109,0)</f>
        <v>4600</v>
      </c>
      <c r="R109" s="25" t="s">
        <v>693</v>
      </c>
      <c r="S109" s="29">
        <f t="shared" si="26"/>
        <v>4600</v>
      </c>
      <c r="T109" s="29">
        <f t="shared" si="17"/>
        <v>-49.76</v>
      </c>
      <c r="U109" s="217" t="s">
        <v>718</v>
      </c>
      <c r="V109" s="238" t="s">
        <v>764</v>
      </c>
      <c r="W109" s="38">
        <v>20</v>
      </c>
      <c r="X109" s="239">
        <f t="shared" si="18"/>
        <v>26.55</v>
      </c>
      <c r="Y109" s="38">
        <f t="shared" si="19"/>
        <v>-6.55</v>
      </c>
      <c r="Z109" s="250">
        <f t="shared" si="20"/>
        <v>-33</v>
      </c>
      <c r="AA109" s="38">
        <f t="shared" si="21"/>
        <v>-33</v>
      </c>
      <c r="AB109" s="38">
        <f t="shared" si="22"/>
        <v>-33</v>
      </c>
      <c r="AE109" s="15">
        <v>2300</v>
      </c>
      <c r="AG109" s="257"/>
    </row>
    <row r="110" ht="15" customHeight="1" spans="1:33">
      <c r="A110" s="162">
        <v>103</v>
      </c>
      <c r="B110" s="214" t="s">
        <v>1022</v>
      </c>
      <c r="C110" s="215" t="s">
        <v>1023</v>
      </c>
      <c r="D110" s="216" t="s">
        <v>1024</v>
      </c>
      <c r="E110" s="215" t="s">
        <v>776</v>
      </c>
      <c r="F110" s="215" t="s">
        <v>1025</v>
      </c>
      <c r="G110" s="158" t="s">
        <v>717</v>
      </c>
      <c r="H110" s="220">
        <v>0.003</v>
      </c>
      <c r="I110" s="158" t="s">
        <v>692</v>
      </c>
      <c r="J110" s="223">
        <v>1</v>
      </c>
      <c r="K110" s="224">
        <v>38922</v>
      </c>
      <c r="L110" s="225">
        <v>38922</v>
      </c>
      <c r="M110" s="235"/>
      <c r="N110" s="235"/>
      <c r="O110" s="228">
        <v>9800</v>
      </c>
      <c r="P110" s="228">
        <v>980</v>
      </c>
      <c r="Q110" s="29">
        <f>ROUND(AE110*H110,0)</f>
        <v>6</v>
      </c>
      <c r="R110" s="25" t="s">
        <v>693</v>
      </c>
      <c r="S110" s="29">
        <f t="shared" si="26"/>
        <v>6</v>
      </c>
      <c r="T110" s="29">
        <f t="shared" si="17"/>
        <v>-99.39</v>
      </c>
      <c r="U110" s="217" t="s">
        <v>718</v>
      </c>
      <c r="V110" s="238" t="s">
        <v>764</v>
      </c>
      <c r="W110" s="38">
        <v>8</v>
      </c>
      <c r="X110" s="239">
        <f t="shared" si="18"/>
        <v>18.54</v>
      </c>
      <c r="Y110" s="38">
        <f t="shared" si="19"/>
        <v>-10.54</v>
      </c>
      <c r="Z110" s="250">
        <f t="shared" si="20"/>
        <v>-132</v>
      </c>
      <c r="AA110" s="38">
        <f t="shared" si="21"/>
        <v>-132</v>
      </c>
      <c r="AB110" s="38">
        <f t="shared" si="22"/>
        <v>-132</v>
      </c>
      <c r="AE110" s="15">
        <v>1900</v>
      </c>
      <c r="AG110" s="257"/>
    </row>
    <row r="111" ht="15" customHeight="1" spans="1:33">
      <c r="A111" s="162">
        <v>104</v>
      </c>
      <c r="B111" s="214" t="s">
        <v>1026</v>
      </c>
      <c r="C111" s="215" t="s">
        <v>1027</v>
      </c>
      <c r="D111" s="216" t="s">
        <v>1028</v>
      </c>
      <c r="E111" s="215" t="s">
        <v>877</v>
      </c>
      <c r="F111" s="215" t="s">
        <v>1029</v>
      </c>
      <c r="G111" s="158" t="s">
        <v>763</v>
      </c>
      <c r="H111" s="220">
        <v>0.1</v>
      </c>
      <c r="I111" s="158" t="s">
        <v>692</v>
      </c>
      <c r="J111" s="223">
        <v>1</v>
      </c>
      <c r="K111" s="224">
        <v>41844</v>
      </c>
      <c r="L111" s="225">
        <v>41844</v>
      </c>
      <c r="M111" s="235"/>
      <c r="N111" s="235"/>
      <c r="O111" s="228">
        <v>23931.63</v>
      </c>
      <c r="P111" s="228">
        <v>2393.16</v>
      </c>
      <c r="Q111" s="29">
        <f>ROUND(AE111*H111,0)</f>
        <v>230</v>
      </c>
      <c r="R111" s="25" t="s">
        <v>693</v>
      </c>
      <c r="S111" s="29">
        <f t="shared" si="26"/>
        <v>230</v>
      </c>
      <c r="T111" s="29">
        <f t="shared" si="17"/>
        <v>-90.39</v>
      </c>
      <c r="U111" s="217" t="s">
        <v>718</v>
      </c>
      <c r="V111" s="238" t="s">
        <v>764</v>
      </c>
      <c r="W111" s="38">
        <v>10</v>
      </c>
      <c r="X111" s="239">
        <f t="shared" si="18"/>
        <v>10.53</v>
      </c>
      <c r="Y111" s="38">
        <f t="shared" si="19"/>
        <v>-0.529999999999999</v>
      </c>
      <c r="Z111" s="250">
        <f t="shared" si="20"/>
        <v>-5</v>
      </c>
      <c r="AA111" s="38">
        <f t="shared" si="21"/>
        <v>-5</v>
      </c>
      <c r="AB111" s="38">
        <f t="shared" si="22"/>
        <v>-5</v>
      </c>
      <c r="AE111" s="15">
        <v>2300</v>
      </c>
      <c r="AG111" s="257"/>
    </row>
    <row r="112" ht="15" customHeight="1" spans="1:33">
      <c r="A112" s="162">
        <v>105</v>
      </c>
      <c r="B112" s="214" t="s">
        <v>1030</v>
      </c>
      <c r="C112" s="215" t="s">
        <v>1031</v>
      </c>
      <c r="D112" s="216" t="s">
        <v>1032</v>
      </c>
      <c r="E112" s="215" t="s">
        <v>1033</v>
      </c>
      <c r="F112" s="215"/>
      <c r="G112" s="158" t="s">
        <v>693</v>
      </c>
      <c r="H112" s="220" t="s">
        <v>693</v>
      </c>
      <c r="I112" s="158" t="s">
        <v>692</v>
      </c>
      <c r="J112" s="223">
        <v>1</v>
      </c>
      <c r="K112" s="224">
        <v>40113</v>
      </c>
      <c r="L112" s="225">
        <v>40113</v>
      </c>
      <c r="M112" s="235"/>
      <c r="N112" s="235"/>
      <c r="O112" s="228">
        <v>4572.65</v>
      </c>
      <c r="P112" s="228">
        <v>457.27</v>
      </c>
      <c r="Q112" s="29">
        <f>AG112</f>
        <v>50</v>
      </c>
      <c r="R112" s="25" t="s">
        <v>693</v>
      </c>
      <c r="S112" s="29">
        <f t="shared" si="26"/>
        <v>50</v>
      </c>
      <c r="T112" s="29">
        <f t="shared" si="17"/>
        <v>-89.07</v>
      </c>
      <c r="U112" s="217" t="s">
        <v>718</v>
      </c>
      <c r="V112" s="238" t="s">
        <v>764</v>
      </c>
      <c r="W112" s="38">
        <v>6</v>
      </c>
      <c r="X112" s="239">
        <f t="shared" si="18"/>
        <v>15.27</v>
      </c>
      <c r="Y112" s="38">
        <f t="shared" si="19"/>
        <v>-9.27</v>
      </c>
      <c r="Z112" s="250">
        <f t="shared" si="20"/>
        <v>-155</v>
      </c>
      <c r="AA112" s="38">
        <f t="shared" si="21"/>
        <v>-155</v>
      </c>
      <c r="AB112" s="38">
        <f t="shared" si="22"/>
        <v>-155</v>
      </c>
      <c r="AF112" s="15">
        <v>15816893858</v>
      </c>
      <c r="AG112" s="257">
        <v>50</v>
      </c>
    </row>
    <row r="113" ht="15" customHeight="1" spans="1:33">
      <c r="A113" s="162">
        <v>106</v>
      </c>
      <c r="B113" s="214" t="s">
        <v>1034</v>
      </c>
      <c r="C113" s="215" t="s">
        <v>1035</v>
      </c>
      <c r="D113" s="216" t="s">
        <v>1036</v>
      </c>
      <c r="E113" s="215" t="s">
        <v>1033</v>
      </c>
      <c r="F113" s="215"/>
      <c r="G113" s="158" t="s">
        <v>693</v>
      </c>
      <c r="H113" s="162" t="s">
        <v>693</v>
      </c>
      <c r="I113" s="158" t="s">
        <v>692</v>
      </c>
      <c r="J113" s="223">
        <v>1</v>
      </c>
      <c r="K113" s="224">
        <v>40689</v>
      </c>
      <c r="L113" s="225">
        <v>40689</v>
      </c>
      <c r="M113" s="235"/>
      <c r="N113" s="235"/>
      <c r="O113" s="228">
        <v>5918.8</v>
      </c>
      <c r="P113" s="228">
        <v>591.88</v>
      </c>
      <c r="Q113" s="29">
        <f>AG113</f>
        <v>50</v>
      </c>
      <c r="R113" s="25" t="s">
        <v>693</v>
      </c>
      <c r="S113" s="29">
        <f t="shared" si="26"/>
        <v>50</v>
      </c>
      <c r="T113" s="29">
        <f t="shared" si="17"/>
        <v>-91.55</v>
      </c>
      <c r="U113" s="217" t="s">
        <v>718</v>
      </c>
      <c r="V113" s="238" t="s">
        <v>764</v>
      </c>
      <c r="W113" s="38">
        <v>6</v>
      </c>
      <c r="X113" s="239">
        <f t="shared" si="18"/>
        <v>13.7</v>
      </c>
      <c r="Y113" s="38">
        <f t="shared" si="19"/>
        <v>-7.7</v>
      </c>
      <c r="Z113" s="250">
        <f t="shared" si="20"/>
        <v>-128</v>
      </c>
      <c r="AA113" s="38">
        <f t="shared" si="21"/>
        <v>-128</v>
      </c>
      <c r="AB113" s="38">
        <f t="shared" si="22"/>
        <v>-128</v>
      </c>
      <c r="AF113" s="15">
        <v>15816893858</v>
      </c>
      <c r="AG113" s="257">
        <v>50</v>
      </c>
    </row>
    <row r="114" ht="15" customHeight="1" spans="1:33">
      <c r="A114" s="162">
        <v>107</v>
      </c>
      <c r="B114" s="214" t="s">
        <v>1037</v>
      </c>
      <c r="C114" s="215" t="s">
        <v>1035</v>
      </c>
      <c r="D114" s="216" t="s">
        <v>1036</v>
      </c>
      <c r="E114" s="215" t="s">
        <v>1033</v>
      </c>
      <c r="F114" s="215"/>
      <c r="G114" s="158" t="s">
        <v>693</v>
      </c>
      <c r="H114" s="162" t="s">
        <v>693</v>
      </c>
      <c r="I114" s="158" t="s">
        <v>692</v>
      </c>
      <c r="J114" s="223">
        <v>1</v>
      </c>
      <c r="K114" s="224">
        <v>40689</v>
      </c>
      <c r="L114" s="225">
        <v>40689</v>
      </c>
      <c r="M114" s="235"/>
      <c r="N114" s="235"/>
      <c r="O114" s="228">
        <v>5918.8</v>
      </c>
      <c r="P114" s="228">
        <v>591.88</v>
      </c>
      <c r="Q114" s="29">
        <f>AG114</f>
        <v>50</v>
      </c>
      <c r="R114" s="25" t="s">
        <v>693</v>
      </c>
      <c r="S114" s="29">
        <f t="shared" si="26"/>
        <v>50</v>
      </c>
      <c r="T114" s="29">
        <f t="shared" si="17"/>
        <v>-91.55</v>
      </c>
      <c r="U114" s="217" t="s">
        <v>718</v>
      </c>
      <c r="V114" s="238" t="s">
        <v>764</v>
      </c>
      <c r="W114" s="38">
        <v>6</v>
      </c>
      <c r="X114" s="239">
        <f t="shared" si="18"/>
        <v>13.7</v>
      </c>
      <c r="Y114" s="38">
        <f t="shared" si="19"/>
        <v>-7.7</v>
      </c>
      <c r="Z114" s="250">
        <f t="shared" si="20"/>
        <v>-128</v>
      </c>
      <c r="AA114" s="38">
        <f t="shared" si="21"/>
        <v>-128</v>
      </c>
      <c r="AB114" s="38">
        <f t="shared" si="22"/>
        <v>-128</v>
      </c>
      <c r="AF114" s="15">
        <v>15816893858</v>
      </c>
      <c r="AG114" s="257">
        <v>50</v>
      </c>
    </row>
    <row r="115" ht="15" customHeight="1" spans="1:33">
      <c r="A115" s="162">
        <v>108</v>
      </c>
      <c r="B115" s="214" t="s">
        <v>1038</v>
      </c>
      <c r="C115" s="215" t="s">
        <v>1035</v>
      </c>
      <c r="D115" s="216" t="s">
        <v>1036</v>
      </c>
      <c r="E115" s="215" t="s">
        <v>1033</v>
      </c>
      <c r="F115" s="215"/>
      <c r="G115" s="158" t="s">
        <v>693</v>
      </c>
      <c r="H115" s="162" t="s">
        <v>693</v>
      </c>
      <c r="I115" s="158" t="s">
        <v>692</v>
      </c>
      <c r="J115" s="223">
        <v>1</v>
      </c>
      <c r="K115" s="224">
        <v>40689</v>
      </c>
      <c r="L115" s="225">
        <v>40689</v>
      </c>
      <c r="M115" s="235"/>
      <c r="N115" s="235"/>
      <c r="O115" s="228">
        <v>5918.81</v>
      </c>
      <c r="P115" s="228">
        <v>591.88</v>
      </c>
      <c r="Q115" s="29">
        <f>AG115</f>
        <v>50</v>
      </c>
      <c r="R115" s="25" t="s">
        <v>693</v>
      </c>
      <c r="S115" s="29">
        <f t="shared" si="26"/>
        <v>50</v>
      </c>
      <c r="T115" s="29">
        <f t="shared" si="17"/>
        <v>-91.55</v>
      </c>
      <c r="U115" s="217" t="s">
        <v>718</v>
      </c>
      <c r="V115" s="238" t="s">
        <v>764</v>
      </c>
      <c r="W115" s="38">
        <v>6</v>
      </c>
      <c r="X115" s="239">
        <f t="shared" si="18"/>
        <v>13.7</v>
      </c>
      <c r="Y115" s="38">
        <f t="shared" si="19"/>
        <v>-7.7</v>
      </c>
      <c r="Z115" s="250">
        <f t="shared" si="20"/>
        <v>-128</v>
      </c>
      <c r="AA115" s="38">
        <f t="shared" si="21"/>
        <v>-128</v>
      </c>
      <c r="AB115" s="38">
        <f t="shared" si="22"/>
        <v>-128</v>
      </c>
      <c r="AF115" s="15">
        <v>15816893858</v>
      </c>
      <c r="AG115" s="257">
        <v>50</v>
      </c>
    </row>
    <row r="116" ht="15" customHeight="1" spans="1:33">
      <c r="A116" s="162">
        <v>109</v>
      </c>
      <c r="B116" s="214" t="s">
        <v>1039</v>
      </c>
      <c r="C116" s="215" t="s">
        <v>1040</v>
      </c>
      <c r="D116" s="218" t="s">
        <v>1041</v>
      </c>
      <c r="E116" s="215" t="s">
        <v>955</v>
      </c>
      <c r="F116" s="215" t="s">
        <v>1042</v>
      </c>
      <c r="G116" s="158"/>
      <c r="H116" s="220"/>
      <c r="I116" s="158" t="s">
        <v>692</v>
      </c>
      <c r="J116" s="223">
        <v>1</v>
      </c>
      <c r="K116" s="224">
        <v>40541</v>
      </c>
      <c r="L116" s="225">
        <v>40541</v>
      </c>
      <c r="M116" s="235"/>
      <c r="N116" s="235"/>
      <c r="O116" s="228">
        <v>25641.03</v>
      </c>
      <c r="P116" s="228">
        <v>2564.1</v>
      </c>
      <c r="Q116" s="29">
        <f>ROUND(AG116*J116,0)</f>
        <v>500</v>
      </c>
      <c r="R116" s="25" t="s">
        <v>693</v>
      </c>
      <c r="S116" s="29">
        <f t="shared" si="26"/>
        <v>500</v>
      </c>
      <c r="T116" s="29">
        <f t="shared" si="17"/>
        <v>-80.5</v>
      </c>
      <c r="U116" s="217" t="s">
        <v>694</v>
      </c>
      <c r="V116" s="238" t="s">
        <v>668</v>
      </c>
      <c r="W116" s="38">
        <v>8</v>
      </c>
      <c r="X116" s="239">
        <f t="shared" si="18"/>
        <v>14.1</v>
      </c>
      <c r="Y116" s="38">
        <f t="shared" si="19"/>
        <v>-6.1</v>
      </c>
      <c r="Z116" s="250">
        <f t="shared" si="20"/>
        <v>-76</v>
      </c>
      <c r="AA116" s="38">
        <f t="shared" si="21"/>
        <v>-76</v>
      </c>
      <c r="AB116" s="38">
        <f t="shared" si="22"/>
        <v>-76</v>
      </c>
      <c r="AF116" s="15">
        <v>15525533672</v>
      </c>
      <c r="AG116" s="257">
        <v>500</v>
      </c>
    </row>
    <row r="117" ht="15" customHeight="1" spans="1:33">
      <c r="A117" s="162">
        <v>110</v>
      </c>
      <c r="B117" s="214" t="s">
        <v>1043</v>
      </c>
      <c r="C117" s="215" t="s">
        <v>1040</v>
      </c>
      <c r="D117" s="218" t="s">
        <v>1041</v>
      </c>
      <c r="E117" s="215" t="s">
        <v>955</v>
      </c>
      <c r="F117" s="215" t="s">
        <v>1042</v>
      </c>
      <c r="G117" s="158"/>
      <c r="H117" s="220"/>
      <c r="I117" s="158" t="s">
        <v>692</v>
      </c>
      <c r="J117" s="223">
        <v>1</v>
      </c>
      <c r="K117" s="224">
        <v>40541</v>
      </c>
      <c r="L117" s="225">
        <v>40541</v>
      </c>
      <c r="M117" s="235"/>
      <c r="N117" s="235"/>
      <c r="O117" s="228">
        <v>25641.03</v>
      </c>
      <c r="P117" s="228">
        <v>2564.1</v>
      </c>
      <c r="Q117" s="29">
        <f>ROUND(AG117*J117,0)</f>
        <v>500</v>
      </c>
      <c r="R117" s="25" t="s">
        <v>693</v>
      </c>
      <c r="S117" s="29">
        <f t="shared" si="26"/>
        <v>500</v>
      </c>
      <c r="T117" s="29">
        <f t="shared" si="17"/>
        <v>-80.5</v>
      </c>
      <c r="U117" s="217" t="s">
        <v>694</v>
      </c>
      <c r="V117" s="238" t="s">
        <v>668</v>
      </c>
      <c r="W117" s="38">
        <v>8</v>
      </c>
      <c r="X117" s="239">
        <f t="shared" si="18"/>
        <v>14.1</v>
      </c>
      <c r="Y117" s="38">
        <f t="shared" si="19"/>
        <v>-6.1</v>
      </c>
      <c r="Z117" s="250">
        <f t="shared" si="20"/>
        <v>-76</v>
      </c>
      <c r="AA117" s="38">
        <f t="shared" si="21"/>
        <v>-76</v>
      </c>
      <c r="AB117" s="38">
        <f t="shared" si="22"/>
        <v>-76</v>
      </c>
      <c r="AF117" s="15">
        <v>15525533672</v>
      </c>
      <c r="AG117" s="257">
        <v>500</v>
      </c>
    </row>
    <row r="118" ht="15" customHeight="1" spans="1:33">
      <c r="A118" s="162">
        <v>111</v>
      </c>
      <c r="B118" s="214" t="s">
        <v>1044</v>
      </c>
      <c r="C118" s="215" t="s">
        <v>1040</v>
      </c>
      <c r="D118" s="218" t="s">
        <v>1041</v>
      </c>
      <c r="E118" s="215" t="s">
        <v>955</v>
      </c>
      <c r="F118" s="215" t="s">
        <v>1042</v>
      </c>
      <c r="G118" s="158"/>
      <c r="H118" s="220"/>
      <c r="I118" s="158" t="s">
        <v>692</v>
      </c>
      <c r="J118" s="223">
        <v>1</v>
      </c>
      <c r="K118" s="224">
        <v>40541</v>
      </c>
      <c r="L118" s="225">
        <v>40541</v>
      </c>
      <c r="M118" s="235"/>
      <c r="N118" s="235"/>
      <c r="O118" s="228">
        <v>25641.03</v>
      </c>
      <c r="P118" s="228">
        <v>2564.1</v>
      </c>
      <c r="Q118" s="29">
        <f>ROUND(AG118*J118,0)</f>
        <v>500</v>
      </c>
      <c r="R118" s="25" t="s">
        <v>693</v>
      </c>
      <c r="S118" s="29">
        <f t="shared" si="26"/>
        <v>500</v>
      </c>
      <c r="T118" s="29">
        <f t="shared" si="17"/>
        <v>-80.5</v>
      </c>
      <c r="U118" s="217" t="s">
        <v>694</v>
      </c>
      <c r="V118" s="238" t="s">
        <v>668</v>
      </c>
      <c r="W118" s="38">
        <v>8</v>
      </c>
      <c r="X118" s="239">
        <f t="shared" si="18"/>
        <v>14.1</v>
      </c>
      <c r="Y118" s="38">
        <f t="shared" si="19"/>
        <v>-6.1</v>
      </c>
      <c r="Z118" s="250">
        <f t="shared" si="20"/>
        <v>-76</v>
      </c>
      <c r="AA118" s="38">
        <f t="shared" si="21"/>
        <v>-76</v>
      </c>
      <c r="AB118" s="38">
        <f t="shared" si="22"/>
        <v>-76</v>
      </c>
      <c r="AF118" s="15">
        <v>15525533672</v>
      </c>
      <c r="AG118" s="257">
        <v>500</v>
      </c>
    </row>
    <row r="119" ht="15" customHeight="1" spans="1:33">
      <c r="A119" s="162">
        <v>112</v>
      </c>
      <c r="B119" s="214" t="s">
        <v>1045</v>
      </c>
      <c r="C119" s="215" t="s">
        <v>1040</v>
      </c>
      <c r="D119" s="216" t="s">
        <v>1046</v>
      </c>
      <c r="E119" s="215" t="s">
        <v>744</v>
      </c>
      <c r="F119" s="215" t="s">
        <v>1047</v>
      </c>
      <c r="G119" s="158" t="s">
        <v>763</v>
      </c>
      <c r="H119" s="220">
        <v>0.14</v>
      </c>
      <c r="I119" s="158" t="s">
        <v>692</v>
      </c>
      <c r="J119" s="223">
        <v>1</v>
      </c>
      <c r="K119" s="224">
        <v>40512</v>
      </c>
      <c r="L119" s="225">
        <v>40512</v>
      </c>
      <c r="M119" s="235"/>
      <c r="N119" s="235"/>
      <c r="O119" s="228">
        <v>17948.72</v>
      </c>
      <c r="P119" s="228">
        <v>1794.87</v>
      </c>
      <c r="Q119" s="29">
        <f>ROUND(AE119*H119,0)</f>
        <v>322</v>
      </c>
      <c r="R119" s="25" t="s">
        <v>693</v>
      </c>
      <c r="S119" s="29">
        <f t="shared" si="26"/>
        <v>322</v>
      </c>
      <c r="T119" s="29">
        <f t="shared" si="17"/>
        <v>-82.06</v>
      </c>
      <c r="U119" s="217" t="s">
        <v>718</v>
      </c>
      <c r="V119" s="238" t="s">
        <v>764</v>
      </c>
      <c r="W119" s="38">
        <v>8</v>
      </c>
      <c r="X119" s="239">
        <f t="shared" si="18"/>
        <v>14.18</v>
      </c>
      <c r="Y119" s="38">
        <f t="shared" si="19"/>
        <v>-6.18</v>
      </c>
      <c r="Z119" s="250">
        <f t="shared" si="20"/>
        <v>-77</v>
      </c>
      <c r="AA119" s="38">
        <f t="shared" si="21"/>
        <v>-77</v>
      </c>
      <c r="AB119" s="38">
        <f t="shared" si="22"/>
        <v>-77</v>
      </c>
      <c r="AE119" s="15">
        <v>2300</v>
      </c>
      <c r="AG119" s="257"/>
    </row>
    <row r="120" ht="15" customHeight="1" spans="1:33">
      <c r="A120" s="162">
        <v>113</v>
      </c>
      <c r="B120" s="214" t="s">
        <v>1048</v>
      </c>
      <c r="C120" s="215" t="s">
        <v>1040</v>
      </c>
      <c r="D120" s="216" t="s">
        <v>1046</v>
      </c>
      <c r="E120" s="215" t="s">
        <v>744</v>
      </c>
      <c r="F120" s="215" t="s">
        <v>1047</v>
      </c>
      <c r="G120" s="158"/>
      <c r="H120" s="220"/>
      <c r="I120" s="158" t="s">
        <v>692</v>
      </c>
      <c r="J120" s="223">
        <v>1</v>
      </c>
      <c r="K120" s="224">
        <v>40512</v>
      </c>
      <c r="L120" s="225">
        <v>40512</v>
      </c>
      <c r="M120" s="235"/>
      <c r="N120" s="235"/>
      <c r="O120" s="228">
        <v>17948.71</v>
      </c>
      <c r="P120" s="228">
        <v>1794.87</v>
      </c>
      <c r="Q120" s="29">
        <f>ROUND(AG120*J120,0)</f>
        <v>500</v>
      </c>
      <c r="R120" s="25" t="s">
        <v>693</v>
      </c>
      <c r="S120" s="29">
        <f t="shared" si="26"/>
        <v>500</v>
      </c>
      <c r="T120" s="29">
        <f t="shared" si="17"/>
        <v>-72.14</v>
      </c>
      <c r="U120" s="217" t="s">
        <v>694</v>
      </c>
      <c r="V120" s="238" t="s">
        <v>668</v>
      </c>
      <c r="W120" s="38">
        <v>8</v>
      </c>
      <c r="X120" s="239">
        <f t="shared" si="18"/>
        <v>14.18</v>
      </c>
      <c r="Y120" s="38">
        <f t="shared" si="19"/>
        <v>-6.18</v>
      </c>
      <c r="Z120" s="250">
        <f t="shared" si="20"/>
        <v>-77</v>
      </c>
      <c r="AA120" s="38">
        <f t="shared" si="21"/>
        <v>-77</v>
      </c>
      <c r="AB120" s="38">
        <f t="shared" si="22"/>
        <v>-77</v>
      </c>
      <c r="AF120" s="15">
        <v>15525533672</v>
      </c>
      <c r="AG120" s="257">
        <v>500</v>
      </c>
    </row>
    <row r="121" ht="15" customHeight="1" spans="1:33">
      <c r="A121" s="162">
        <v>114</v>
      </c>
      <c r="B121" s="214" t="s">
        <v>1049</v>
      </c>
      <c r="C121" s="215" t="s">
        <v>1040</v>
      </c>
      <c r="D121" s="216" t="s">
        <v>1046</v>
      </c>
      <c r="E121" s="215" t="s">
        <v>744</v>
      </c>
      <c r="F121" s="215" t="s">
        <v>1047</v>
      </c>
      <c r="G121" s="158"/>
      <c r="H121" s="220"/>
      <c r="I121" s="158" t="s">
        <v>692</v>
      </c>
      <c r="J121" s="223">
        <v>1</v>
      </c>
      <c r="K121" s="224">
        <v>40512</v>
      </c>
      <c r="L121" s="225">
        <v>40512</v>
      </c>
      <c r="M121" s="235"/>
      <c r="N121" s="235"/>
      <c r="O121" s="228">
        <v>17948.71</v>
      </c>
      <c r="P121" s="228">
        <v>1794.87</v>
      </c>
      <c r="Q121" s="29">
        <f>ROUND(AG121*J121,0)</f>
        <v>500</v>
      </c>
      <c r="R121" s="25" t="s">
        <v>693</v>
      </c>
      <c r="S121" s="29">
        <f t="shared" si="26"/>
        <v>500</v>
      </c>
      <c r="T121" s="29">
        <f t="shared" si="17"/>
        <v>-72.14</v>
      </c>
      <c r="U121" s="217" t="s">
        <v>694</v>
      </c>
      <c r="V121" s="238" t="s">
        <v>668</v>
      </c>
      <c r="W121" s="38">
        <v>8</v>
      </c>
      <c r="X121" s="239">
        <f t="shared" si="18"/>
        <v>14.18</v>
      </c>
      <c r="Y121" s="38">
        <f t="shared" si="19"/>
        <v>-6.18</v>
      </c>
      <c r="Z121" s="250">
        <f t="shared" si="20"/>
        <v>-77</v>
      </c>
      <c r="AA121" s="38">
        <f t="shared" si="21"/>
        <v>-77</v>
      </c>
      <c r="AB121" s="38">
        <f t="shared" si="22"/>
        <v>-77</v>
      </c>
      <c r="AF121" s="15">
        <v>15525533672</v>
      </c>
      <c r="AG121" s="257">
        <v>500</v>
      </c>
    </row>
    <row r="122" ht="15" customHeight="1" spans="1:33">
      <c r="A122" s="162">
        <v>115</v>
      </c>
      <c r="B122" s="214" t="s">
        <v>1050</v>
      </c>
      <c r="C122" s="215" t="s">
        <v>1040</v>
      </c>
      <c r="D122" s="216" t="s">
        <v>1046</v>
      </c>
      <c r="E122" s="215" t="s">
        <v>955</v>
      </c>
      <c r="F122" s="215" t="s">
        <v>1047</v>
      </c>
      <c r="G122" s="158" t="s">
        <v>763</v>
      </c>
      <c r="H122" s="220">
        <v>0.14</v>
      </c>
      <c r="I122" s="158" t="s">
        <v>692</v>
      </c>
      <c r="J122" s="223">
        <v>1</v>
      </c>
      <c r="K122" s="224">
        <v>40512</v>
      </c>
      <c r="L122" s="225">
        <v>40512</v>
      </c>
      <c r="M122" s="235"/>
      <c r="N122" s="235"/>
      <c r="O122" s="228">
        <v>17948.71</v>
      </c>
      <c r="P122" s="228">
        <v>1794.87</v>
      </c>
      <c r="Q122" s="29">
        <f>ROUND(AE122*H122,0)</f>
        <v>322</v>
      </c>
      <c r="R122" s="25" t="s">
        <v>693</v>
      </c>
      <c r="S122" s="29">
        <f t="shared" si="26"/>
        <v>322</v>
      </c>
      <c r="T122" s="29">
        <f t="shared" si="17"/>
        <v>-82.06</v>
      </c>
      <c r="U122" s="217" t="s">
        <v>718</v>
      </c>
      <c r="V122" s="238" t="s">
        <v>764</v>
      </c>
      <c r="W122" s="38">
        <v>8</v>
      </c>
      <c r="X122" s="239">
        <f t="shared" si="18"/>
        <v>14.18</v>
      </c>
      <c r="Y122" s="38">
        <f t="shared" si="19"/>
        <v>-6.18</v>
      </c>
      <c r="Z122" s="250">
        <f t="shared" si="20"/>
        <v>-77</v>
      </c>
      <c r="AA122" s="38">
        <f t="shared" si="21"/>
        <v>-77</v>
      </c>
      <c r="AB122" s="38">
        <f t="shared" si="22"/>
        <v>-77</v>
      </c>
      <c r="AE122" s="15">
        <v>2300</v>
      </c>
      <c r="AG122" s="257"/>
    </row>
    <row r="123" ht="15" customHeight="1" spans="1:33">
      <c r="A123" s="162">
        <v>116</v>
      </c>
      <c r="B123" s="214" t="s">
        <v>1051</v>
      </c>
      <c r="C123" s="215" t="s">
        <v>1040</v>
      </c>
      <c r="D123" s="216" t="s">
        <v>1052</v>
      </c>
      <c r="E123" s="215" t="s">
        <v>955</v>
      </c>
      <c r="F123" s="215" t="s">
        <v>1053</v>
      </c>
      <c r="G123" s="158"/>
      <c r="H123" s="220"/>
      <c r="I123" s="158" t="s">
        <v>692</v>
      </c>
      <c r="J123" s="223">
        <v>1</v>
      </c>
      <c r="K123" s="224">
        <v>40904</v>
      </c>
      <c r="L123" s="225">
        <v>40904</v>
      </c>
      <c r="M123" s="235"/>
      <c r="N123" s="235"/>
      <c r="O123" s="228">
        <v>25641.02</v>
      </c>
      <c r="P123" s="228">
        <v>2564.1</v>
      </c>
      <c r="Q123" s="29">
        <f>ROUND(AG123*J123,0)</f>
        <v>500</v>
      </c>
      <c r="R123" s="25" t="s">
        <v>693</v>
      </c>
      <c r="S123" s="29">
        <f t="shared" si="26"/>
        <v>500</v>
      </c>
      <c r="T123" s="29">
        <f t="shared" si="17"/>
        <v>-80.5</v>
      </c>
      <c r="U123" s="217" t="s">
        <v>694</v>
      </c>
      <c r="V123" s="238" t="s">
        <v>668</v>
      </c>
      <c r="W123" s="38">
        <v>8</v>
      </c>
      <c r="X123" s="239">
        <f t="shared" si="18"/>
        <v>13.11</v>
      </c>
      <c r="Y123" s="38">
        <f t="shared" si="19"/>
        <v>-5.11</v>
      </c>
      <c r="Z123" s="250">
        <f t="shared" si="20"/>
        <v>-64</v>
      </c>
      <c r="AA123" s="38">
        <f t="shared" si="21"/>
        <v>-64</v>
      </c>
      <c r="AB123" s="38">
        <f t="shared" si="22"/>
        <v>-64</v>
      </c>
      <c r="AF123" s="15">
        <v>15525533672</v>
      </c>
      <c r="AG123" s="257">
        <v>500</v>
      </c>
    </row>
    <row r="124" ht="15" customHeight="1" spans="1:33">
      <c r="A124" s="162">
        <v>117</v>
      </c>
      <c r="B124" s="214" t="s">
        <v>1054</v>
      </c>
      <c r="C124" s="215" t="s">
        <v>1040</v>
      </c>
      <c r="D124" s="216" t="s">
        <v>1052</v>
      </c>
      <c r="E124" s="215" t="s">
        <v>744</v>
      </c>
      <c r="F124" s="215" t="s">
        <v>1053</v>
      </c>
      <c r="G124" s="158" t="s">
        <v>763</v>
      </c>
      <c r="H124" s="220">
        <v>0.14</v>
      </c>
      <c r="I124" s="158" t="s">
        <v>692</v>
      </c>
      <c r="J124" s="223">
        <v>1</v>
      </c>
      <c r="K124" s="224">
        <v>40904</v>
      </c>
      <c r="L124" s="225">
        <v>40904</v>
      </c>
      <c r="M124" s="235"/>
      <c r="N124" s="235"/>
      <c r="O124" s="228">
        <v>25641.02</v>
      </c>
      <c r="P124" s="228">
        <v>2564.1</v>
      </c>
      <c r="Q124" s="29">
        <f>ROUND(AE124*H124,0)</f>
        <v>322</v>
      </c>
      <c r="R124" s="25" t="s">
        <v>693</v>
      </c>
      <c r="S124" s="29">
        <f>ROUND(Q124,-1)</f>
        <v>320</v>
      </c>
      <c r="T124" s="29">
        <f t="shared" si="17"/>
        <v>-87.52</v>
      </c>
      <c r="U124" s="217" t="s">
        <v>718</v>
      </c>
      <c r="V124" s="238" t="s">
        <v>764</v>
      </c>
      <c r="W124" s="38">
        <v>8</v>
      </c>
      <c r="X124" s="239">
        <f t="shared" si="18"/>
        <v>13.11</v>
      </c>
      <c r="Y124" s="38">
        <f t="shared" si="19"/>
        <v>-5.11</v>
      </c>
      <c r="Z124" s="250">
        <f t="shared" si="20"/>
        <v>-64</v>
      </c>
      <c r="AA124" s="38">
        <f t="shared" si="21"/>
        <v>-64</v>
      </c>
      <c r="AB124" s="38">
        <f t="shared" si="22"/>
        <v>-64</v>
      </c>
      <c r="AE124" s="15">
        <v>2300</v>
      </c>
      <c r="AG124" s="257"/>
    </row>
    <row r="125" ht="15" customHeight="1" spans="1:33">
      <c r="A125" s="162">
        <v>118</v>
      </c>
      <c r="B125" s="214" t="s">
        <v>1055</v>
      </c>
      <c r="C125" s="215" t="s">
        <v>1056</v>
      </c>
      <c r="D125" s="216" t="s">
        <v>1052</v>
      </c>
      <c r="E125" s="215" t="s">
        <v>877</v>
      </c>
      <c r="F125" s="215" t="s">
        <v>1053</v>
      </c>
      <c r="G125" s="158"/>
      <c r="H125" s="214"/>
      <c r="I125" s="158" t="s">
        <v>692</v>
      </c>
      <c r="J125" s="223">
        <v>1</v>
      </c>
      <c r="K125" s="224">
        <v>40904</v>
      </c>
      <c r="L125" s="225">
        <v>40904</v>
      </c>
      <c r="M125" s="235"/>
      <c r="N125" s="235"/>
      <c r="O125" s="228">
        <v>25641.03</v>
      </c>
      <c r="P125" s="228">
        <v>2564.1</v>
      </c>
      <c r="Q125" s="29">
        <f>ROUND(AG125*J125,0)</f>
        <v>500</v>
      </c>
      <c r="R125" s="25" t="s">
        <v>693</v>
      </c>
      <c r="S125" s="29">
        <f>ROUND(Q125,0)</f>
        <v>500</v>
      </c>
      <c r="T125" s="29">
        <f t="shared" si="17"/>
        <v>-80.5</v>
      </c>
      <c r="U125" s="217" t="s">
        <v>694</v>
      </c>
      <c r="V125" s="238" t="s">
        <v>668</v>
      </c>
      <c r="W125" s="38">
        <v>8</v>
      </c>
      <c r="X125" s="239">
        <f t="shared" si="18"/>
        <v>13.11</v>
      </c>
      <c r="Y125" s="38">
        <f t="shared" si="19"/>
        <v>-5.11</v>
      </c>
      <c r="Z125" s="250">
        <f t="shared" si="20"/>
        <v>-64</v>
      </c>
      <c r="AA125" s="38">
        <f t="shared" si="21"/>
        <v>-64</v>
      </c>
      <c r="AB125" s="38">
        <f t="shared" si="22"/>
        <v>-64</v>
      </c>
      <c r="AF125" s="15">
        <v>15525533672</v>
      </c>
      <c r="AG125" s="257">
        <v>500</v>
      </c>
    </row>
    <row r="126" ht="15" customHeight="1" spans="1:33">
      <c r="A126" s="162">
        <v>119</v>
      </c>
      <c r="B126" s="214" t="s">
        <v>1057</v>
      </c>
      <c r="C126" s="215" t="s">
        <v>1056</v>
      </c>
      <c r="D126" s="216" t="s">
        <v>1052</v>
      </c>
      <c r="E126" s="215" t="s">
        <v>877</v>
      </c>
      <c r="F126" s="215" t="s">
        <v>1053</v>
      </c>
      <c r="G126" s="158"/>
      <c r="H126" s="214"/>
      <c r="I126" s="158" t="s">
        <v>692</v>
      </c>
      <c r="J126" s="223">
        <v>1</v>
      </c>
      <c r="K126" s="224">
        <v>40904</v>
      </c>
      <c r="L126" s="225">
        <v>40904</v>
      </c>
      <c r="M126" s="235"/>
      <c r="N126" s="235"/>
      <c r="O126" s="228">
        <v>25641.03</v>
      </c>
      <c r="P126" s="228">
        <v>2564.1</v>
      </c>
      <c r="Q126" s="29">
        <f>ROUND(AG126*J126,0)</f>
        <v>500</v>
      </c>
      <c r="R126" s="25" t="s">
        <v>693</v>
      </c>
      <c r="S126" s="29">
        <f>ROUND(Q126,0)</f>
        <v>500</v>
      </c>
      <c r="T126" s="29">
        <f t="shared" si="17"/>
        <v>-80.5</v>
      </c>
      <c r="U126" s="217" t="s">
        <v>694</v>
      </c>
      <c r="V126" s="238" t="s">
        <v>668</v>
      </c>
      <c r="W126" s="38">
        <v>8</v>
      </c>
      <c r="X126" s="239">
        <f t="shared" si="18"/>
        <v>13.11</v>
      </c>
      <c r="Y126" s="38">
        <f t="shared" si="19"/>
        <v>-5.11</v>
      </c>
      <c r="Z126" s="250">
        <f t="shared" si="20"/>
        <v>-64</v>
      </c>
      <c r="AA126" s="38">
        <f t="shared" si="21"/>
        <v>-64</v>
      </c>
      <c r="AB126" s="38">
        <f t="shared" si="22"/>
        <v>-64</v>
      </c>
      <c r="AF126" s="15">
        <v>15525533672</v>
      </c>
      <c r="AG126" s="257">
        <v>500</v>
      </c>
    </row>
    <row r="127" ht="15" customHeight="1" spans="1:33">
      <c r="A127" s="162">
        <v>120</v>
      </c>
      <c r="B127" s="214" t="s">
        <v>1058</v>
      </c>
      <c r="C127" s="215" t="s">
        <v>1040</v>
      </c>
      <c r="D127" s="216" t="s">
        <v>1052</v>
      </c>
      <c r="E127" s="215" t="s">
        <v>955</v>
      </c>
      <c r="F127" s="215" t="s">
        <v>1053</v>
      </c>
      <c r="G127" s="158"/>
      <c r="H127" s="220"/>
      <c r="I127" s="158" t="s">
        <v>692</v>
      </c>
      <c r="J127" s="223">
        <v>1</v>
      </c>
      <c r="K127" s="224">
        <v>40904</v>
      </c>
      <c r="L127" s="225">
        <v>40904</v>
      </c>
      <c r="M127" s="235"/>
      <c r="N127" s="235"/>
      <c r="O127" s="228">
        <v>25641.03</v>
      </c>
      <c r="P127" s="228">
        <v>2564.1</v>
      </c>
      <c r="Q127" s="29">
        <f>ROUND(AG127*J127,0)</f>
        <v>500</v>
      </c>
      <c r="R127" s="25" t="s">
        <v>693</v>
      </c>
      <c r="S127" s="29">
        <f>ROUND(Q127,0)</f>
        <v>500</v>
      </c>
      <c r="T127" s="29">
        <f t="shared" si="17"/>
        <v>-80.5</v>
      </c>
      <c r="U127" s="217" t="s">
        <v>694</v>
      </c>
      <c r="V127" s="238" t="s">
        <v>668</v>
      </c>
      <c r="W127" s="38">
        <v>8</v>
      </c>
      <c r="X127" s="239">
        <f t="shared" si="18"/>
        <v>13.11</v>
      </c>
      <c r="Y127" s="38">
        <f t="shared" si="19"/>
        <v>-5.11</v>
      </c>
      <c r="Z127" s="250">
        <f t="shared" si="20"/>
        <v>-64</v>
      </c>
      <c r="AA127" s="38">
        <f t="shared" si="21"/>
        <v>-64</v>
      </c>
      <c r="AB127" s="38">
        <f t="shared" si="22"/>
        <v>-64</v>
      </c>
      <c r="AF127" s="15">
        <v>15525533672</v>
      </c>
      <c r="AG127" s="257">
        <v>500</v>
      </c>
    </row>
    <row r="128" ht="15" customHeight="1" spans="1:33">
      <c r="A128" s="162">
        <v>121</v>
      </c>
      <c r="B128" s="214" t="s">
        <v>1059</v>
      </c>
      <c r="C128" s="215" t="s">
        <v>1056</v>
      </c>
      <c r="D128" s="216" t="s">
        <v>1052</v>
      </c>
      <c r="E128" s="215" t="s">
        <v>877</v>
      </c>
      <c r="F128" s="215" t="s">
        <v>1053</v>
      </c>
      <c r="G128" s="158"/>
      <c r="H128" s="214"/>
      <c r="I128" s="158" t="s">
        <v>692</v>
      </c>
      <c r="J128" s="223">
        <v>1</v>
      </c>
      <c r="K128" s="224">
        <v>40904</v>
      </c>
      <c r="L128" s="225">
        <v>40904</v>
      </c>
      <c r="M128" s="235"/>
      <c r="N128" s="235"/>
      <c r="O128" s="228">
        <v>25641.03</v>
      </c>
      <c r="P128" s="228">
        <v>2564.1</v>
      </c>
      <c r="Q128" s="29">
        <f>ROUND(AG128*J128,0)</f>
        <v>500</v>
      </c>
      <c r="R128" s="25" t="s">
        <v>693</v>
      </c>
      <c r="S128" s="29">
        <f>ROUND(Q128,0)</f>
        <v>500</v>
      </c>
      <c r="T128" s="29">
        <f t="shared" si="17"/>
        <v>-80.5</v>
      </c>
      <c r="U128" s="217" t="s">
        <v>694</v>
      </c>
      <c r="V128" s="238" t="s">
        <v>668</v>
      </c>
      <c r="W128" s="38">
        <v>8</v>
      </c>
      <c r="X128" s="239">
        <f t="shared" si="18"/>
        <v>13.11</v>
      </c>
      <c r="Y128" s="38">
        <f t="shared" si="19"/>
        <v>-5.11</v>
      </c>
      <c r="Z128" s="250">
        <f t="shared" si="20"/>
        <v>-64</v>
      </c>
      <c r="AA128" s="38">
        <f t="shared" si="21"/>
        <v>-64</v>
      </c>
      <c r="AB128" s="38">
        <f t="shared" si="22"/>
        <v>-64</v>
      </c>
      <c r="AF128" s="15">
        <v>15525533672</v>
      </c>
      <c r="AG128" s="257">
        <v>500</v>
      </c>
    </row>
    <row r="129" ht="15" customHeight="1" spans="1:33">
      <c r="A129" s="162">
        <v>122</v>
      </c>
      <c r="B129" s="214" t="s">
        <v>1060</v>
      </c>
      <c r="C129" s="215" t="s">
        <v>1056</v>
      </c>
      <c r="D129" s="216" t="s">
        <v>1052</v>
      </c>
      <c r="E129" s="215" t="s">
        <v>877</v>
      </c>
      <c r="F129" s="215" t="s">
        <v>1053</v>
      </c>
      <c r="G129" s="158"/>
      <c r="H129" s="214"/>
      <c r="I129" s="158" t="s">
        <v>692</v>
      </c>
      <c r="J129" s="223">
        <v>1</v>
      </c>
      <c r="K129" s="224">
        <v>40904</v>
      </c>
      <c r="L129" s="225">
        <v>40904</v>
      </c>
      <c r="M129" s="235"/>
      <c r="N129" s="235"/>
      <c r="O129" s="228">
        <v>25641.03</v>
      </c>
      <c r="P129" s="228">
        <v>2564.1</v>
      </c>
      <c r="Q129" s="29">
        <f>ROUND(AG129*J129,0)</f>
        <v>500</v>
      </c>
      <c r="R129" s="25" t="s">
        <v>693</v>
      </c>
      <c r="S129" s="29">
        <f>ROUND(Q129,0)</f>
        <v>500</v>
      </c>
      <c r="T129" s="29">
        <f t="shared" si="17"/>
        <v>-80.5</v>
      </c>
      <c r="U129" s="217" t="s">
        <v>694</v>
      </c>
      <c r="V129" s="238" t="s">
        <v>668</v>
      </c>
      <c r="W129" s="38">
        <v>8</v>
      </c>
      <c r="X129" s="239">
        <f t="shared" si="18"/>
        <v>13.11</v>
      </c>
      <c r="Y129" s="38">
        <f t="shared" si="19"/>
        <v>-5.11</v>
      </c>
      <c r="Z129" s="250">
        <f t="shared" si="20"/>
        <v>-64</v>
      </c>
      <c r="AA129" s="38">
        <f t="shared" si="21"/>
        <v>-64</v>
      </c>
      <c r="AB129" s="38">
        <f t="shared" si="22"/>
        <v>-64</v>
      </c>
      <c r="AF129" s="15">
        <v>15525533672</v>
      </c>
      <c r="AG129" s="257">
        <v>500</v>
      </c>
    </row>
    <row r="130" s="126" customFormat="1" ht="15" customHeight="1" spans="1:33">
      <c r="A130" s="162">
        <v>123</v>
      </c>
      <c r="B130" s="214" t="s">
        <v>1061</v>
      </c>
      <c r="C130" s="215" t="s">
        <v>1062</v>
      </c>
      <c r="D130" s="216" t="s">
        <v>1063</v>
      </c>
      <c r="E130" s="215"/>
      <c r="F130" s="215"/>
      <c r="G130" s="158"/>
      <c r="H130" s="214"/>
      <c r="I130" s="158" t="s">
        <v>692</v>
      </c>
      <c r="J130" s="223">
        <v>1</v>
      </c>
      <c r="K130" s="224">
        <v>40478</v>
      </c>
      <c r="L130" s="225">
        <v>40478</v>
      </c>
      <c r="M130" s="235"/>
      <c r="N130" s="235"/>
      <c r="O130" s="228">
        <v>61880.34</v>
      </c>
      <c r="P130" s="228">
        <v>6188.03</v>
      </c>
      <c r="Q130" s="240">
        <f>ROUND(AD130,0)</f>
        <v>50600</v>
      </c>
      <c r="R130" s="162">
        <f>IF(AB130&gt;15,AB130,15)</f>
        <v>15</v>
      </c>
      <c r="S130" s="240">
        <f>ROUND(Q130*R130%*J130,0)</f>
        <v>7590</v>
      </c>
      <c r="T130" s="29">
        <f t="shared" si="17"/>
        <v>22.66</v>
      </c>
      <c r="U130" s="217" t="s">
        <v>1064</v>
      </c>
      <c r="V130" s="238" t="s">
        <v>666</v>
      </c>
      <c r="W130" s="209">
        <v>16</v>
      </c>
      <c r="X130" s="239">
        <f t="shared" si="18"/>
        <v>14.27</v>
      </c>
      <c r="Y130" s="38">
        <f t="shared" si="19"/>
        <v>1.73</v>
      </c>
      <c r="Z130" s="250">
        <f t="shared" si="20"/>
        <v>11</v>
      </c>
      <c r="AA130" s="38">
        <f t="shared" si="21"/>
        <v>11</v>
      </c>
      <c r="AB130" s="38">
        <f t="shared" si="22"/>
        <v>11</v>
      </c>
      <c r="AC130" s="126" t="s">
        <v>1065</v>
      </c>
      <c r="AD130" s="126">
        <v>50600</v>
      </c>
      <c r="AG130" s="257"/>
    </row>
    <row r="131" s="126" customFormat="1" ht="15" customHeight="1" spans="1:33">
      <c r="A131" s="162">
        <v>124</v>
      </c>
      <c r="B131" s="214" t="s">
        <v>1066</v>
      </c>
      <c r="C131" s="215" t="s">
        <v>1062</v>
      </c>
      <c r="D131" s="216" t="s">
        <v>1063</v>
      </c>
      <c r="E131" s="215"/>
      <c r="F131" s="215"/>
      <c r="G131" s="158"/>
      <c r="H131" s="214"/>
      <c r="I131" s="158" t="s">
        <v>692</v>
      </c>
      <c r="J131" s="223">
        <v>1</v>
      </c>
      <c r="K131" s="224">
        <v>40478</v>
      </c>
      <c r="L131" s="225">
        <v>40478</v>
      </c>
      <c r="M131" s="235"/>
      <c r="N131" s="235"/>
      <c r="O131" s="228">
        <v>61880.35</v>
      </c>
      <c r="P131" s="228">
        <v>6188.04</v>
      </c>
      <c r="Q131" s="240">
        <f>ROUND(AD131,0)</f>
        <v>50600</v>
      </c>
      <c r="R131" s="162">
        <f>IF(AB131&gt;15,AB131,15)</f>
        <v>15</v>
      </c>
      <c r="S131" s="240">
        <f>ROUND(Q131*R131%*J131,0)</f>
        <v>7590</v>
      </c>
      <c r="T131" s="29">
        <f t="shared" si="17"/>
        <v>22.66</v>
      </c>
      <c r="U131" s="217" t="s">
        <v>1064</v>
      </c>
      <c r="V131" s="238" t="s">
        <v>666</v>
      </c>
      <c r="W131" s="209">
        <v>16</v>
      </c>
      <c r="X131" s="239">
        <f t="shared" si="18"/>
        <v>14.27</v>
      </c>
      <c r="Y131" s="38">
        <f t="shared" si="19"/>
        <v>1.73</v>
      </c>
      <c r="Z131" s="250">
        <f t="shared" si="20"/>
        <v>11</v>
      </c>
      <c r="AA131" s="38">
        <f t="shared" si="21"/>
        <v>11</v>
      </c>
      <c r="AB131" s="38">
        <f t="shared" si="22"/>
        <v>11</v>
      </c>
      <c r="AC131" s="126" t="s">
        <v>1065</v>
      </c>
      <c r="AD131" s="126">
        <v>50600</v>
      </c>
      <c r="AG131" s="257"/>
    </row>
    <row r="132" s="126" customFormat="1" ht="15" customHeight="1" spans="1:33">
      <c r="A132" s="162">
        <v>125</v>
      </c>
      <c r="B132" s="214" t="s">
        <v>1067</v>
      </c>
      <c r="C132" s="215" t="s">
        <v>1068</v>
      </c>
      <c r="D132" s="216" t="s">
        <v>1069</v>
      </c>
      <c r="E132" s="215" t="s">
        <v>1070</v>
      </c>
      <c r="F132" s="215" t="s">
        <v>1071</v>
      </c>
      <c r="G132" s="158"/>
      <c r="H132" s="220"/>
      <c r="I132" s="158" t="s">
        <v>692</v>
      </c>
      <c r="J132" s="223">
        <v>1</v>
      </c>
      <c r="K132" s="224">
        <v>41267</v>
      </c>
      <c r="L132" s="225">
        <v>41267</v>
      </c>
      <c r="M132" s="235"/>
      <c r="N132" s="235"/>
      <c r="O132" s="228">
        <v>40850.27</v>
      </c>
      <c r="P132" s="228">
        <v>4085.03</v>
      </c>
      <c r="Q132" s="240">
        <f>ROUND(AD132/1.13,0)</f>
        <v>31858</v>
      </c>
      <c r="R132" s="162">
        <f>IF(AB132&gt;15,AB132,15)</f>
        <v>24</v>
      </c>
      <c r="S132" s="240">
        <f>ROUND(Q132*R132%*J132,0)</f>
        <v>7646</v>
      </c>
      <c r="T132" s="29">
        <f t="shared" si="17"/>
        <v>87.17</v>
      </c>
      <c r="U132" s="217" t="s">
        <v>694</v>
      </c>
      <c r="V132" s="238" t="s">
        <v>666</v>
      </c>
      <c r="W132" s="209">
        <v>16</v>
      </c>
      <c r="X132" s="239">
        <f t="shared" si="18"/>
        <v>12.11</v>
      </c>
      <c r="Y132" s="38">
        <f t="shared" si="19"/>
        <v>3.89</v>
      </c>
      <c r="Z132" s="250">
        <f t="shared" si="20"/>
        <v>24</v>
      </c>
      <c r="AA132" s="38">
        <f t="shared" si="21"/>
        <v>24</v>
      </c>
      <c r="AB132" s="38">
        <f t="shared" si="22"/>
        <v>24</v>
      </c>
      <c r="AC132" s="126" t="s">
        <v>1072</v>
      </c>
      <c r="AD132" s="126">
        <v>36000</v>
      </c>
      <c r="AF132" s="15"/>
      <c r="AG132" s="257"/>
    </row>
    <row r="133" s="126" customFormat="1" ht="15" customHeight="1" spans="1:33">
      <c r="A133" s="162">
        <v>126</v>
      </c>
      <c r="B133" s="214" t="s">
        <v>1073</v>
      </c>
      <c r="C133" s="215" t="s">
        <v>1074</v>
      </c>
      <c r="D133" s="218" t="s">
        <v>1075</v>
      </c>
      <c r="E133" s="219" t="s">
        <v>1070</v>
      </c>
      <c r="F133" s="215" t="s">
        <v>1076</v>
      </c>
      <c r="G133" s="158" t="s">
        <v>717</v>
      </c>
      <c r="H133" s="220">
        <f>H136+3</f>
        <v>16.45</v>
      </c>
      <c r="I133" s="158" t="s">
        <v>692</v>
      </c>
      <c r="J133" s="223">
        <v>1</v>
      </c>
      <c r="K133" s="224">
        <v>27395</v>
      </c>
      <c r="L133" s="225">
        <v>27395</v>
      </c>
      <c r="M133" s="231"/>
      <c r="N133" s="231"/>
      <c r="O133" s="228">
        <v>37007.58</v>
      </c>
      <c r="P133" s="228">
        <v>3700.76</v>
      </c>
      <c r="Q133" s="240" t="e">
        <f>#REF!</f>
        <v>#REF!</v>
      </c>
      <c r="R133" s="162" t="s">
        <v>693</v>
      </c>
      <c r="S133" s="240" t="e">
        <f t="shared" ref="S133:S143" si="27">ROUND(Q133,0)</f>
        <v>#REF!</v>
      </c>
      <c r="T133" s="240" t="e">
        <f t="shared" si="17"/>
        <v>#REF!</v>
      </c>
      <c r="U133" s="217" t="s">
        <v>718</v>
      </c>
      <c r="V133" s="241" t="s">
        <v>668</v>
      </c>
      <c r="W133" s="209">
        <v>15</v>
      </c>
      <c r="X133" s="242">
        <f t="shared" si="18"/>
        <v>50.12</v>
      </c>
      <c r="Y133" s="209">
        <f t="shared" si="19"/>
        <v>-35.12</v>
      </c>
      <c r="Z133" s="251">
        <f t="shared" si="20"/>
        <v>-234</v>
      </c>
      <c r="AA133" s="209">
        <f t="shared" si="21"/>
        <v>-234</v>
      </c>
      <c r="AB133" s="209">
        <f t="shared" si="22"/>
        <v>-234</v>
      </c>
      <c r="AG133" s="258"/>
    </row>
    <row r="134" s="126" customFormat="1" ht="15" customHeight="1" spans="1:33">
      <c r="A134" s="162">
        <v>127</v>
      </c>
      <c r="B134" s="214" t="s">
        <v>1077</v>
      </c>
      <c r="C134" s="215" t="s">
        <v>1078</v>
      </c>
      <c r="D134" s="218" t="s">
        <v>1079</v>
      </c>
      <c r="E134" s="219" t="s">
        <v>1070</v>
      </c>
      <c r="F134" s="215" t="s">
        <v>1080</v>
      </c>
      <c r="G134" s="158" t="s">
        <v>717</v>
      </c>
      <c r="H134" s="220">
        <v>2.8</v>
      </c>
      <c r="I134" s="158" t="s">
        <v>692</v>
      </c>
      <c r="J134" s="223">
        <v>1</v>
      </c>
      <c r="K134" s="224">
        <v>27395</v>
      </c>
      <c r="L134" s="225">
        <v>27395</v>
      </c>
      <c r="M134" s="231"/>
      <c r="N134" s="231"/>
      <c r="O134" s="228">
        <v>17349.74</v>
      </c>
      <c r="P134" s="228">
        <v>1734.97</v>
      </c>
      <c r="Q134" s="240" t="e">
        <f>#REF!</f>
        <v>#REF!</v>
      </c>
      <c r="R134" s="162" t="s">
        <v>693</v>
      </c>
      <c r="S134" s="240" t="e">
        <f t="shared" si="27"/>
        <v>#REF!</v>
      </c>
      <c r="T134" s="240" t="e">
        <f t="shared" si="17"/>
        <v>#REF!</v>
      </c>
      <c r="U134" s="217" t="s">
        <v>718</v>
      </c>
      <c r="V134" s="241" t="s">
        <v>668</v>
      </c>
      <c r="W134" s="209">
        <v>12</v>
      </c>
      <c r="X134" s="242">
        <f t="shared" si="18"/>
        <v>50.12</v>
      </c>
      <c r="Y134" s="209">
        <f t="shared" si="19"/>
        <v>-38.12</v>
      </c>
      <c r="Z134" s="251">
        <f t="shared" si="20"/>
        <v>-318</v>
      </c>
      <c r="AA134" s="209">
        <f t="shared" si="21"/>
        <v>-318</v>
      </c>
      <c r="AB134" s="209">
        <f t="shared" si="22"/>
        <v>-318</v>
      </c>
      <c r="AG134" s="258"/>
    </row>
    <row r="135" s="126" customFormat="1" ht="15" customHeight="1" spans="1:33">
      <c r="A135" s="162">
        <v>128</v>
      </c>
      <c r="B135" s="214" t="s">
        <v>1081</v>
      </c>
      <c r="C135" s="215" t="s">
        <v>1078</v>
      </c>
      <c r="D135" s="218" t="s">
        <v>1079</v>
      </c>
      <c r="E135" s="219" t="s">
        <v>1070</v>
      </c>
      <c r="F135" s="215" t="s">
        <v>1080</v>
      </c>
      <c r="G135" s="158" t="s">
        <v>717</v>
      </c>
      <c r="H135" s="220">
        <v>2.8</v>
      </c>
      <c r="I135" s="158" t="s">
        <v>692</v>
      </c>
      <c r="J135" s="223">
        <v>1</v>
      </c>
      <c r="K135" s="224">
        <v>27395</v>
      </c>
      <c r="L135" s="225">
        <v>27395</v>
      </c>
      <c r="M135" s="231"/>
      <c r="N135" s="231"/>
      <c r="O135" s="228">
        <v>13976.1</v>
      </c>
      <c r="P135" s="228">
        <v>1397.61</v>
      </c>
      <c r="Q135" s="240" t="e">
        <f>#REF!</f>
        <v>#REF!</v>
      </c>
      <c r="R135" s="162" t="s">
        <v>693</v>
      </c>
      <c r="S135" s="240" t="e">
        <f t="shared" si="27"/>
        <v>#REF!</v>
      </c>
      <c r="T135" s="240" t="e">
        <f t="shared" si="17"/>
        <v>#REF!</v>
      </c>
      <c r="U135" s="217" t="s">
        <v>718</v>
      </c>
      <c r="V135" s="241" t="s">
        <v>668</v>
      </c>
      <c r="W135" s="209">
        <v>12</v>
      </c>
      <c r="X135" s="242">
        <f t="shared" si="18"/>
        <v>50.12</v>
      </c>
      <c r="Y135" s="209">
        <f t="shared" si="19"/>
        <v>-38.12</v>
      </c>
      <c r="Z135" s="251">
        <f t="shared" si="20"/>
        <v>-318</v>
      </c>
      <c r="AA135" s="209">
        <f t="shared" si="21"/>
        <v>-318</v>
      </c>
      <c r="AB135" s="209">
        <f t="shared" si="22"/>
        <v>-318</v>
      </c>
      <c r="AG135" s="258"/>
    </row>
    <row r="136" s="126" customFormat="1" ht="15" customHeight="1" spans="1:33">
      <c r="A136" s="162">
        <v>129</v>
      </c>
      <c r="B136" s="214" t="s">
        <v>1082</v>
      </c>
      <c r="C136" s="215" t="s">
        <v>1074</v>
      </c>
      <c r="D136" s="218" t="s">
        <v>1083</v>
      </c>
      <c r="E136" s="219" t="s">
        <v>1070</v>
      </c>
      <c r="F136" s="215" t="s">
        <v>1076</v>
      </c>
      <c r="G136" s="158" t="s">
        <v>717</v>
      </c>
      <c r="H136" s="220">
        <v>13.45</v>
      </c>
      <c r="I136" s="158" t="s">
        <v>692</v>
      </c>
      <c r="J136" s="223">
        <v>1</v>
      </c>
      <c r="K136" s="224">
        <v>30317</v>
      </c>
      <c r="L136" s="225">
        <v>30317</v>
      </c>
      <c r="M136" s="231"/>
      <c r="N136" s="231"/>
      <c r="O136" s="228">
        <v>42270.22</v>
      </c>
      <c r="P136" s="228">
        <v>4227.02</v>
      </c>
      <c r="Q136" s="240" t="e">
        <f>#REF!</f>
        <v>#REF!</v>
      </c>
      <c r="R136" s="162" t="s">
        <v>693</v>
      </c>
      <c r="S136" s="240" t="e">
        <f t="shared" si="27"/>
        <v>#REF!</v>
      </c>
      <c r="T136" s="240" t="e">
        <f t="shared" si="17"/>
        <v>#REF!</v>
      </c>
      <c r="U136" s="217" t="s">
        <v>718</v>
      </c>
      <c r="V136" s="241" t="s">
        <v>668</v>
      </c>
      <c r="W136" s="209">
        <v>15</v>
      </c>
      <c r="X136" s="242">
        <f t="shared" si="18"/>
        <v>42.11</v>
      </c>
      <c r="Y136" s="209">
        <f t="shared" si="19"/>
        <v>-27.11</v>
      </c>
      <c r="Z136" s="251">
        <f t="shared" si="20"/>
        <v>-181</v>
      </c>
      <c r="AA136" s="209">
        <f t="shared" si="21"/>
        <v>-181</v>
      </c>
      <c r="AB136" s="209">
        <f t="shared" si="22"/>
        <v>-181</v>
      </c>
      <c r="AG136" s="258"/>
    </row>
    <row r="137" s="126" customFormat="1" ht="15" customHeight="1" spans="1:33">
      <c r="A137" s="162">
        <v>130</v>
      </c>
      <c r="B137" s="214" t="s">
        <v>1084</v>
      </c>
      <c r="C137" s="215" t="s">
        <v>1078</v>
      </c>
      <c r="D137" s="218" t="s">
        <v>1079</v>
      </c>
      <c r="E137" s="219" t="s">
        <v>1070</v>
      </c>
      <c r="F137" s="215" t="s">
        <v>1080</v>
      </c>
      <c r="G137" s="158" t="s">
        <v>717</v>
      </c>
      <c r="H137" s="220">
        <v>2.8</v>
      </c>
      <c r="I137" s="158" t="s">
        <v>692</v>
      </c>
      <c r="J137" s="223">
        <v>1</v>
      </c>
      <c r="K137" s="224">
        <v>27395</v>
      </c>
      <c r="L137" s="225">
        <v>27395</v>
      </c>
      <c r="M137" s="231"/>
      <c r="N137" s="231"/>
      <c r="O137" s="228">
        <v>39410.56</v>
      </c>
      <c r="P137" s="228">
        <v>3941.06</v>
      </c>
      <c r="Q137" s="240" t="e">
        <f>#REF!</f>
        <v>#REF!</v>
      </c>
      <c r="R137" s="162" t="s">
        <v>693</v>
      </c>
      <c r="S137" s="240" t="e">
        <f t="shared" si="27"/>
        <v>#REF!</v>
      </c>
      <c r="T137" s="240" t="e">
        <f t="shared" ref="T137:T200" si="28">IF(P137=0,"",(S137-P137)/P137*100)</f>
        <v>#REF!</v>
      </c>
      <c r="U137" s="217" t="s">
        <v>718</v>
      </c>
      <c r="V137" s="241" t="s">
        <v>668</v>
      </c>
      <c r="W137" s="209">
        <v>12</v>
      </c>
      <c r="X137" s="242">
        <f t="shared" ref="X137:X200" si="29">($X$4-L137)/365</f>
        <v>50.12</v>
      </c>
      <c r="Y137" s="209">
        <f t="shared" ref="Y137:Y200" si="30">W137-X137</f>
        <v>-38.12</v>
      </c>
      <c r="Z137" s="251">
        <f t="shared" ref="Z137:Z200" si="31">Y137/W137*100</f>
        <v>-318</v>
      </c>
      <c r="AA137" s="209">
        <f t="shared" ref="AA137:AA200" si="32">Z137</f>
        <v>-318</v>
      </c>
      <c r="AB137" s="209">
        <f t="shared" ref="AB137:AB200" si="33">Z137*0.4+AA137*0.6</f>
        <v>-318</v>
      </c>
      <c r="AG137" s="258"/>
    </row>
    <row r="138" s="126" customFormat="1" ht="15" customHeight="1" spans="1:33">
      <c r="A138" s="162">
        <v>131</v>
      </c>
      <c r="B138" s="214" t="s">
        <v>1085</v>
      </c>
      <c r="C138" s="215" t="s">
        <v>1078</v>
      </c>
      <c r="D138" s="218" t="s">
        <v>1079</v>
      </c>
      <c r="E138" s="219" t="s">
        <v>1070</v>
      </c>
      <c r="F138" s="215" t="s">
        <v>1080</v>
      </c>
      <c r="G138" s="158" t="s">
        <v>717</v>
      </c>
      <c r="H138" s="220">
        <v>2.8</v>
      </c>
      <c r="I138" s="158" t="s">
        <v>692</v>
      </c>
      <c r="J138" s="223">
        <v>1</v>
      </c>
      <c r="K138" s="224">
        <v>27395</v>
      </c>
      <c r="L138" s="225">
        <v>27395</v>
      </c>
      <c r="M138" s="231"/>
      <c r="N138" s="231"/>
      <c r="O138" s="228">
        <v>33994.8</v>
      </c>
      <c r="P138" s="228">
        <v>3399.48</v>
      </c>
      <c r="Q138" s="240" t="e">
        <f>#REF!</f>
        <v>#REF!</v>
      </c>
      <c r="R138" s="162" t="s">
        <v>693</v>
      </c>
      <c r="S138" s="240" t="e">
        <f t="shared" si="27"/>
        <v>#REF!</v>
      </c>
      <c r="T138" s="240" t="e">
        <f t="shared" si="28"/>
        <v>#REF!</v>
      </c>
      <c r="U138" s="217" t="s">
        <v>718</v>
      </c>
      <c r="V138" s="241" t="s">
        <v>668</v>
      </c>
      <c r="W138" s="209">
        <v>12</v>
      </c>
      <c r="X138" s="242">
        <f t="shared" si="29"/>
        <v>50.12</v>
      </c>
      <c r="Y138" s="209">
        <f t="shared" si="30"/>
        <v>-38.12</v>
      </c>
      <c r="Z138" s="251">
        <f t="shared" si="31"/>
        <v>-318</v>
      </c>
      <c r="AA138" s="209">
        <f t="shared" si="32"/>
        <v>-318</v>
      </c>
      <c r="AB138" s="209">
        <f t="shared" si="33"/>
        <v>-318</v>
      </c>
      <c r="AG138" s="258"/>
    </row>
    <row r="139" ht="15" customHeight="1" spans="1:33">
      <c r="A139" s="162">
        <v>132</v>
      </c>
      <c r="B139" s="214" t="s">
        <v>1086</v>
      </c>
      <c r="C139" s="215" t="s">
        <v>1087</v>
      </c>
      <c r="D139" s="218" t="s">
        <v>1088</v>
      </c>
      <c r="E139" s="215" t="s">
        <v>1089</v>
      </c>
      <c r="F139" s="215" t="s">
        <v>716</v>
      </c>
      <c r="G139" s="158"/>
      <c r="H139" s="214"/>
      <c r="I139" s="158" t="s">
        <v>692</v>
      </c>
      <c r="J139" s="223">
        <v>1</v>
      </c>
      <c r="K139" s="224">
        <v>30682</v>
      </c>
      <c r="L139" s="225">
        <v>30682</v>
      </c>
      <c r="M139" s="235"/>
      <c r="N139" s="235"/>
      <c r="O139" s="228">
        <v>3008.01</v>
      </c>
      <c r="P139" s="228">
        <v>300.8</v>
      </c>
      <c r="Q139" s="29">
        <f>ROUND(AG139*J139,0)</f>
        <v>200</v>
      </c>
      <c r="R139" s="25" t="s">
        <v>693</v>
      </c>
      <c r="S139" s="29">
        <f t="shared" si="27"/>
        <v>200</v>
      </c>
      <c r="T139" s="29">
        <f t="shared" si="28"/>
        <v>-33.51</v>
      </c>
      <c r="U139" s="217" t="s">
        <v>694</v>
      </c>
      <c r="V139" s="238" t="s">
        <v>668</v>
      </c>
      <c r="W139" s="38">
        <v>15</v>
      </c>
      <c r="X139" s="239">
        <f t="shared" si="29"/>
        <v>41.11</v>
      </c>
      <c r="Y139" s="38">
        <f t="shared" si="30"/>
        <v>-26.11</v>
      </c>
      <c r="Z139" s="250">
        <f t="shared" si="31"/>
        <v>-174</v>
      </c>
      <c r="AA139" s="38">
        <f t="shared" si="32"/>
        <v>-174</v>
      </c>
      <c r="AB139" s="38">
        <f t="shared" si="33"/>
        <v>-174</v>
      </c>
      <c r="AF139" s="15">
        <v>15525533672</v>
      </c>
      <c r="AG139" s="257">
        <v>200</v>
      </c>
    </row>
    <row r="140" ht="15" customHeight="1" spans="1:33">
      <c r="A140" s="162">
        <v>133</v>
      </c>
      <c r="B140" s="214" t="s">
        <v>1090</v>
      </c>
      <c r="C140" s="215" t="s">
        <v>1091</v>
      </c>
      <c r="D140" s="218" t="s">
        <v>1092</v>
      </c>
      <c r="E140" s="215" t="s">
        <v>1093</v>
      </c>
      <c r="F140" s="215" t="s">
        <v>1094</v>
      </c>
      <c r="G140" s="158" t="s">
        <v>763</v>
      </c>
      <c r="H140" s="220">
        <v>2.02</v>
      </c>
      <c r="I140" s="158" t="s">
        <v>758</v>
      </c>
      <c r="J140" s="223">
        <v>1</v>
      </c>
      <c r="K140" s="224">
        <v>40288</v>
      </c>
      <c r="L140" s="225">
        <v>40288</v>
      </c>
      <c r="M140" s="235"/>
      <c r="N140" s="235"/>
      <c r="O140" s="228">
        <v>22222.22</v>
      </c>
      <c r="P140" s="228">
        <v>2222.22</v>
      </c>
      <c r="Q140" s="29">
        <f>ROUND(AE140*H140,0)</f>
        <v>4646</v>
      </c>
      <c r="R140" s="25" t="s">
        <v>693</v>
      </c>
      <c r="S140" s="29">
        <f t="shared" si="27"/>
        <v>4646</v>
      </c>
      <c r="T140" s="29">
        <f t="shared" si="28"/>
        <v>109.07</v>
      </c>
      <c r="U140" s="217" t="s">
        <v>718</v>
      </c>
      <c r="V140" s="238" t="s">
        <v>764</v>
      </c>
      <c r="W140" s="38">
        <v>15</v>
      </c>
      <c r="X140" s="239">
        <f t="shared" si="29"/>
        <v>14.79</v>
      </c>
      <c r="Y140" s="38">
        <f t="shared" si="30"/>
        <v>0.210000000000001</v>
      </c>
      <c r="Z140" s="250">
        <f t="shared" si="31"/>
        <v>1</v>
      </c>
      <c r="AA140" s="38">
        <f t="shared" si="32"/>
        <v>1</v>
      </c>
      <c r="AB140" s="38">
        <f t="shared" si="33"/>
        <v>1</v>
      </c>
      <c r="AE140" s="15">
        <v>2300</v>
      </c>
      <c r="AG140" s="257"/>
    </row>
    <row r="141" ht="15" customHeight="1" spans="1:33">
      <c r="A141" s="162">
        <v>134</v>
      </c>
      <c r="B141" s="214" t="s">
        <v>1095</v>
      </c>
      <c r="C141" s="215" t="s">
        <v>1091</v>
      </c>
      <c r="D141" s="218" t="s">
        <v>1092</v>
      </c>
      <c r="E141" s="215" t="s">
        <v>1096</v>
      </c>
      <c r="F141" s="215" t="s">
        <v>1097</v>
      </c>
      <c r="G141" s="158" t="s">
        <v>763</v>
      </c>
      <c r="H141" s="220">
        <v>2.02</v>
      </c>
      <c r="I141" s="158" t="s">
        <v>758</v>
      </c>
      <c r="J141" s="223">
        <v>1</v>
      </c>
      <c r="K141" s="224">
        <v>40693</v>
      </c>
      <c r="L141" s="225">
        <v>40693</v>
      </c>
      <c r="M141" s="235"/>
      <c r="N141" s="235"/>
      <c r="O141" s="228">
        <v>23800</v>
      </c>
      <c r="P141" s="228">
        <v>2380</v>
      </c>
      <c r="Q141" s="29">
        <f>ROUND(AE141*H141,0)</f>
        <v>4646</v>
      </c>
      <c r="R141" s="25" t="s">
        <v>693</v>
      </c>
      <c r="S141" s="29">
        <f t="shared" si="27"/>
        <v>4646</v>
      </c>
      <c r="T141" s="29">
        <f t="shared" si="28"/>
        <v>95.21</v>
      </c>
      <c r="U141" s="217" t="s">
        <v>718</v>
      </c>
      <c r="V141" s="238" t="s">
        <v>764</v>
      </c>
      <c r="W141" s="38">
        <v>15</v>
      </c>
      <c r="X141" s="239">
        <f t="shared" si="29"/>
        <v>13.68</v>
      </c>
      <c r="Y141" s="38">
        <f t="shared" si="30"/>
        <v>1.32</v>
      </c>
      <c r="Z141" s="250">
        <f t="shared" si="31"/>
        <v>9</v>
      </c>
      <c r="AA141" s="38">
        <f t="shared" si="32"/>
        <v>9</v>
      </c>
      <c r="AB141" s="38">
        <f t="shared" si="33"/>
        <v>9</v>
      </c>
      <c r="AE141" s="15">
        <v>2300</v>
      </c>
      <c r="AG141" s="257"/>
    </row>
    <row r="142" s="126" customFormat="1" ht="15" customHeight="1" spans="1:33">
      <c r="A142" s="162">
        <v>135</v>
      </c>
      <c r="B142" s="214" t="s">
        <v>1098</v>
      </c>
      <c r="C142" s="215" t="s">
        <v>770</v>
      </c>
      <c r="D142" s="218" t="s">
        <v>771</v>
      </c>
      <c r="E142" s="215" t="s">
        <v>1089</v>
      </c>
      <c r="F142" s="215" t="s">
        <v>772</v>
      </c>
      <c r="G142" s="158"/>
      <c r="H142" s="220"/>
      <c r="I142" s="158" t="s">
        <v>758</v>
      </c>
      <c r="J142" s="223">
        <v>1</v>
      </c>
      <c r="K142" s="224">
        <v>40759</v>
      </c>
      <c r="L142" s="225">
        <v>40759</v>
      </c>
      <c r="M142" s="235"/>
      <c r="N142" s="235"/>
      <c r="O142" s="228">
        <v>278632.48</v>
      </c>
      <c r="P142" s="228">
        <v>27863.25</v>
      </c>
      <c r="Q142" s="29">
        <f>ROUND(AG142*J142,0)</f>
        <v>14000</v>
      </c>
      <c r="R142" s="25" t="s">
        <v>693</v>
      </c>
      <c r="S142" s="29">
        <f t="shared" si="27"/>
        <v>14000</v>
      </c>
      <c r="T142" s="240">
        <f t="shared" si="28"/>
        <v>-49.75</v>
      </c>
      <c r="U142" s="217" t="s">
        <v>694</v>
      </c>
      <c r="V142" s="241" t="s">
        <v>668</v>
      </c>
      <c r="W142" s="209">
        <v>15</v>
      </c>
      <c r="X142" s="242">
        <f t="shared" si="29"/>
        <v>13.5</v>
      </c>
      <c r="Y142" s="209">
        <f t="shared" si="30"/>
        <v>1.5</v>
      </c>
      <c r="Z142" s="251">
        <f t="shared" si="31"/>
        <v>10</v>
      </c>
      <c r="AA142" s="209">
        <f t="shared" si="32"/>
        <v>10</v>
      </c>
      <c r="AB142" s="209">
        <f t="shared" si="33"/>
        <v>10</v>
      </c>
      <c r="AF142" s="15">
        <v>15525533672</v>
      </c>
      <c r="AG142" s="258">
        <v>14000</v>
      </c>
    </row>
    <row r="143" s="126" customFormat="1" ht="15" customHeight="1" spans="1:33">
      <c r="A143" s="162">
        <v>136</v>
      </c>
      <c r="B143" s="214" t="s">
        <v>1099</v>
      </c>
      <c r="C143" s="215" t="s">
        <v>1100</v>
      </c>
      <c r="D143" s="218" t="s">
        <v>1101</v>
      </c>
      <c r="E143" s="215" t="s">
        <v>1102</v>
      </c>
      <c r="F143" s="215" t="s">
        <v>1103</v>
      </c>
      <c r="G143" s="158" t="s">
        <v>763</v>
      </c>
      <c r="H143" s="220">
        <v>1.21</v>
      </c>
      <c r="I143" s="158" t="s">
        <v>758</v>
      </c>
      <c r="J143" s="223">
        <v>1</v>
      </c>
      <c r="K143" s="224">
        <v>40886</v>
      </c>
      <c r="L143" s="225">
        <v>40886</v>
      </c>
      <c r="M143" s="235"/>
      <c r="N143" s="235"/>
      <c r="O143" s="228">
        <v>22500</v>
      </c>
      <c r="P143" s="228">
        <v>2250</v>
      </c>
      <c r="Q143" s="29">
        <f t="shared" ref="Q143:Q149" si="34">ROUND(AE143*H143,0)</f>
        <v>2783</v>
      </c>
      <c r="R143" s="25" t="s">
        <v>693</v>
      </c>
      <c r="S143" s="29">
        <f t="shared" si="27"/>
        <v>2783</v>
      </c>
      <c r="T143" s="240">
        <f t="shared" si="28"/>
        <v>23.69</v>
      </c>
      <c r="U143" s="217" t="s">
        <v>718</v>
      </c>
      <c r="V143" s="238" t="s">
        <v>764</v>
      </c>
      <c r="W143" s="209">
        <v>15</v>
      </c>
      <c r="X143" s="242">
        <f t="shared" si="29"/>
        <v>13.16</v>
      </c>
      <c r="Y143" s="209">
        <f t="shared" si="30"/>
        <v>1.84</v>
      </c>
      <c r="Z143" s="251">
        <f t="shared" si="31"/>
        <v>12</v>
      </c>
      <c r="AA143" s="209">
        <f t="shared" si="32"/>
        <v>12</v>
      </c>
      <c r="AB143" s="209">
        <f t="shared" si="33"/>
        <v>12</v>
      </c>
      <c r="AE143" s="126">
        <v>2300</v>
      </c>
      <c r="AG143" s="258"/>
    </row>
    <row r="144" s="126" customFormat="1" ht="15" customHeight="1" spans="1:33">
      <c r="A144" s="162">
        <v>137</v>
      </c>
      <c r="B144" s="214" t="s">
        <v>1104</v>
      </c>
      <c r="C144" s="215" t="s">
        <v>1100</v>
      </c>
      <c r="D144" s="218" t="s">
        <v>1101</v>
      </c>
      <c r="E144" s="215" t="s">
        <v>1102</v>
      </c>
      <c r="F144" s="215" t="s">
        <v>1103</v>
      </c>
      <c r="G144" s="158" t="s">
        <v>763</v>
      </c>
      <c r="H144" s="220">
        <v>1.21</v>
      </c>
      <c r="I144" s="158" t="s">
        <v>758</v>
      </c>
      <c r="J144" s="223">
        <v>1</v>
      </c>
      <c r="K144" s="224">
        <v>40886</v>
      </c>
      <c r="L144" s="225">
        <v>40886</v>
      </c>
      <c r="M144" s="235"/>
      <c r="N144" s="235"/>
      <c r="O144" s="228">
        <v>22500</v>
      </c>
      <c r="P144" s="228">
        <v>2250</v>
      </c>
      <c r="Q144" s="29">
        <f t="shared" si="34"/>
        <v>2783</v>
      </c>
      <c r="R144" s="25" t="s">
        <v>693</v>
      </c>
      <c r="S144" s="29">
        <f t="shared" ref="S144:S175" si="35">ROUND(Q144,0)</f>
        <v>2783</v>
      </c>
      <c r="T144" s="240">
        <f t="shared" si="28"/>
        <v>23.69</v>
      </c>
      <c r="U144" s="217" t="s">
        <v>718</v>
      </c>
      <c r="V144" s="238" t="s">
        <v>764</v>
      </c>
      <c r="W144" s="209">
        <v>15</v>
      </c>
      <c r="X144" s="242">
        <f t="shared" si="29"/>
        <v>13.16</v>
      </c>
      <c r="Y144" s="209">
        <f t="shared" si="30"/>
        <v>1.84</v>
      </c>
      <c r="Z144" s="251">
        <f t="shared" si="31"/>
        <v>12</v>
      </c>
      <c r="AA144" s="209">
        <f t="shared" si="32"/>
        <v>12</v>
      </c>
      <c r="AB144" s="209">
        <f t="shared" si="33"/>
        <v>12</v>
      </c>
      <c r="AE144" s="126">
        <v>2300</v>
      </c>
      <c r="AG144" s="258"/>
    </row>
    <row r="145" s="126" customFormat="1" ht="15" customHeight="1" spans="1:33">
      <c r="A145" s="162">
        <v>138</v>
      </c>
      <c r="B145" s="214" t="s">
        <v>1105</v>
      </c>
      <c r="C145" s="215" t="s">
        <v>1100</v>
      </c>
      <c r="D145" s="218" t="s">
        <v>1101</v>
      </c>
      <c r="E145" s="215" t="s">
        <v>1106</v>
      </c>
      <c r="F145" s="215" t="s">
        <v>1103</v>
      </c>
      <c r="G145" s="158" t="s">
        <v>763</v>
      </c>
      <c r="H145" s="220">
        <v>1.21</v>
      </c>
      <c r="I145" s="158" t="s">
        <v>758</v>
      </c>
      <c r="J145" s="223">
        <v>1</v>
      </c>
      <c r="K145" s="224">
        <v>40886</v>
      </c>
      <c r="L145" s="225">
        <v>40886</v>
      </c>
      <c r="M145" s="235"/>
      <c r="N145" s="235"/>
      <c r="O145" s="228">
        <v>22500</v>
      </c>
      <c r="P145" s="228">
        <v>2250</v>
      </c>
      <c r="Q145" s="29">
        <f t="shared" si="34"/>
        <v>2783</v>
      </c>
      <c r="R145" s="25" t="s">
        <v>693</v>
      </c>
      <c r="S145" s="29">
        <f t="shared" si="35"/>
        <v>2783</v>
      </c>
      <c r="T145" s="240">
        <f t="shared" si="28"/>
        <v>23.69</v>
      </c>
      <c r="U145" s="217" t="s">
        <v>718</v>
      </c>
      <c r="V145" s="238" t="s">
        <v>764</v>
      </c>
      <c r="W145" s="209">
        <v>15</v>
      </c>
      <c r="X145" s="242">
        <f t="shared" si="29"/>
        <v>13.16</v>
      </c>
      <c r="Y145" s="209">
        <f t="shared" si="30"/>
        <v>1.84</v>
      </c>
      <c r="Z145" s="251">
        <f t="shared" si="31"/>
        <v>12</v>
      </c>
      <c r="AA145" s="209">
        <f t="shared" si="32"/>
        <v>12</v>
      </c>
      <c r="AB145" s="209">
        <f t="shared" si="33"/>
        <v>12</v>
      </c>
      <c r="AE145" s="126">
        <v>2300</v>
      </c>
      <c r="AG145" s="258"/>
    </row>
    <row r="146" s="126" customFormat="1" ht="15" customHeight="1" spans="1:33">
      <c r="A146" s="162">
        <v>139</v>
      </c>
      <c r="B146" s="214" t="s">
        <v>1107</v>
      </c>
      <c r="C146" s="215" t="s">
        <v>1100</v>
      </c>
      <c r="D146" s="218" t="s">
        <v>1101</v>
      </c>
      <c r="E146" s="215" t="s">
        <v>1070</v>
      </c>
      <c r="F146" s="215" t="s">
        <v>1103</v>
      </c>
      <c r="G146" s="158" t="s">
        <v>763</v>
      </c>
      <c r="H146" s="220">
        <v>1.21</v>
      </c>
      <c r="I146" s="158" t="s">
        <v>758</v>
      </c>
      <c r="J146" s="223">
        <v>1</v>
      </c>
      <c r="K146" s="224">
        <v>40886</v>
      </c>
      <c r="L146" s="225">
        <v>40886</v>
      </c>
      <c r="M146" s="235"/>
      <c r="N146" s="235"/>
      <c r="O146" s="228">
        <v>22500</v>
      </c>
      <c r="P146" s="228">
        <v>2250</v>
      </c>
      <c r="Q146" s="29">
        <f t="shared" si="34"/>
        <v>2783</v>
      </c>
      <c r="R146" s="25" t="s">
        <v>693</v>
      </c>
      <c r="S146" s="29">
        <f t="shared" si="35"/>
        <v>2783</v>
      </c>
      <c r="T146" s="240">
        <f t="shared" si="28"/>
        <v>23.69</v>
      </c>
      <c r="U146" s="217" t="s">
        <v>718</v>
      </c>
      <c r="V146" s="238" t="s">
        <v>764</v>
      </c>
      <c r="W146" s="209">
        <v>15</v>
      </c>
      <c r="X146" s="242">
        <f t="shared" si="29"/>
        <v>13.16</v>
      </c>
      <c r="Y146" s="209">
        <f t="shared" si="30"/>
        <v>1.84</v>
      </c>
      <c r="Z146" s="251">
        <f t="shared" si="31"/>
        <v>12</v>
      </c>
      <c r="AA146" s="209">
        <f t="shared" si="32"/>
        <v>12</v>
      </c>
      <c r="AB146" s="209">
        <f t="shared" si="33"/>
        <v>12</v>
      </c>
      <c r="AE146" s="126">
        <v>2300</v>
      </c>
      <c r="AG146" s="258"/>
    </row>
    <row r="147" s="126" customFormat="1" ht="15" customHeight="1" spans="1:33">
      <c r="A147" s="162">
        <v>140</v>
      </c>
      <c r="B147" s="214" t="s">
        <v>1108</v>
      </c>
      <c r="C147" s="215" t="s">
        <v>1100</v>
      </c>
      <c r="D147" s="218" t="s">
        <v>1101</v>
      </c>
      <c r="E147" s="215" t="s">
        <v>927</v>
      </c>
      <c r="F147" s="215" t="s">
        <v>1103</v>
      </c>
      <c r="G147" s="158" t="s">
        <v>763</v>
      </c>
      <c r="H147" s="220">
        <v>1.21</v>
      </c>
      <c r="I147" s="158" t="s">
        <v>758</v>
      </c>
      <c r="J147" s="223">
        <v>1</v>
      </c>
      <c r="K147" s="224">
        <v>40886</v>
      </c>
      <c r="L147" s="225">
        <v>40886</v>
      </c>
      <c r="M147" s="235"/>
      <c r="N147" s="235"/>
      <c r="O147" s="228">
        <v>22500</v>
      </c>
      <c r="P147" s="228">
        <v>2250</v>
      </c>
      <c r="Q147" s="29">
        <f t="shared" si="34"/>
        <v>2783</v>
      </c>
      <c r="R147" s="25" t="s">
        <v>693</v>
      </c>
      <c r="S147" s="29">
        <f t="shared" si="35"/>
        <v>2783</v>
      </c>
      <c r="T147" s="240">
        <f t="shared" si="28"/>
        <v>23.69</v>
      </c>
      <c r="U147" s="217" t="s">
        <v>718</v>
      </c>
      <c r="V147" s="238" t="s">
        <v>764</v>
      </c>
      <c r="W147" s="209">
        <v>15</v>
      </c>
      <c r="X147" s="242">
        <f t="shared" si="29"/>
        <v>13.16</v>
      </c>
      <c r="Y147" s="209">
        <f t="shared" si="30"/>
        <v>1.84</v>
      </c>
      <c r="Z147" s="251">
        <f t="shared" si="31"/>
        <v>12</v>
      </c>
      <c r="AA147" s="209">
        <f t="shared" si="32"/>
        <v>12</v>
      </c>
      <c r="AB147" s="209">
        <f t="shared" si="33"/>
        <v>12</v>
      </c>
      <c r="AE147" s="126">
        <v>2300</v>
      </c>
      <c r="AG147" s="258"/>
    </row>
    <row r="148" s="126" customFormat="1" ht="15" customHeight="1" spans="1:33">
      <c r="A148" s="162">
        <v>141</v>
      </c>
      <c r="B148" s="214" t="s">
        <v>1109</v>
      </c>
      <c r="C148" s="215" t="s">
        <v>1100</v>
      </c>
      <c r="D148" s="218" t="s">
        <v>1101</v>
      </c>
      <c r="E148" s="215" t="s">
        <v>1089</v>
      </c>
      <c r="F148" s="215" t="s">
        <v>1103</v>
      </c>
      <c r="G148" s="158" t="s">
        <v>763</v>
      </c>
      <c r="H148" s="220">
        <v>1.21</v>
      </c>
      <c r="I148" s="158" t="s">
        <v>758</v>
      </c>
      <c r="J148" s="223">
        <v>1</v>
      </c>
      <c r="K148" s="224">
        <v>40886</v>
      </c>
      <c r="L148" s="225">
        <v>40886</v>
      </c>
      <c r="M148" s="235"/>
      <c r="N148" s="235"/>
      <c r="O148" s="228">
        <v>22500</v>
      </c>
      <c r="P148" s="228">
        <v>2250</v>
      </c>
      <c r="Q148" s="29">
        <f t="shared" si="34"/>
        <v>2783</v>
      </c>
      <c r="R148" s="25" t="s">
        <v>693</v>
      </c>
      <c r="S148" s="29">
        <f t="shared" si="35"/>
        <v>2783</v>
      </c>
      <c r="T148" s="240">
        <f t="shared" si="28"/>
        <v>23.69</v>
      </c>
      <c r="U148" s="217" t="s">
        <v>718</v>
      </c>
      <c r="V148" s="238" t="s">
        <v>764</v>
      </c>
      <c r="W148" s="209">
        <v>15</v>
      </c>
      <c r="X148" s="242">
        <f t="shared" si="29"/>
        <v>13.16</v>
      </c>
      <c r="Y148" s="209">
        <f t="shared" si="30"/>
        <v>1.84</v>
      </c>
      <c r="Z148" s="251">
        <f t="shared" si="31"/>
        <v>12</v>
      </c>
      <c r="AA148" s="209">
        <f t="shared" si="32"/>
        <v>12</v>
      </c>
      <c r="AB148" s="209">
        <f t="shared" si="33"/>
        <v>12</v>
      </c>
      <c r="AE148" s="126">
        <v>2300</v>
      </c>
      <c r="AG148" s="258"/>
    </row>
    <row r="149" s="126" customFormat="1" ht="15" customHeight="1" spans="1:33">
      <c r="A149" s="162">
        <v>142</v>
      </c>
      <c r="B149" s="214" t="s">
        <v>1110</v>
      </c>
      <c r="C149" s="215" t="s">
        <v>1100</v>
      </c>
      <c r="D149" s="218" t="s">
        <v>1101</v>
      </c>
      <c r="E149" s="215" t="s">
        <v>1102</v>
      </c>
      <c r="F149" s="215" t="s">
        <v>1103</v>
      </c>
      <c r="G149" s="158" t="s">
        <v>763</v>
      </c>
      <c r="H149" s="220">
        <v>1.21</v>
      </c>
      <c r="I149" s="158" t="s">
        <v>758</v>
      </c>
      <c r="J149" s="223">
        <v>1</v>
      </c>
      <c r="K149" s="224">
        <v>40886</v>
      </c>
      <c r="L149" s="225">
        <v>40886</v>
      </c>
      <c r="M149" s="235"/>
      <c r="N149" s="235"/>
      <c r="O149" s="228">
        <v>22500</v>
      </c>
      <c r="P149" s="228">
        <v>2250</v>
      </c>
      <c r="Q149" s="29">
        <f t="shared" si="34"/>
        <v>2783</v>
      </c>
      <c r="R149" s="25" t="s">
        <v>693</v>
      </c>
      <c r="S149" s="29">
        <f t="shared" si="35"/>
        <v>2783</v>
      </c>
      <c r="T149" s="240">
        <f t="shared" si="28"/>
        <v>23.69</v>
      </c>
      <c r="U149" s="217" t="s">
        <v>718</v>
      </c>
      <c r="V149" s="238" t="s">
        <v>764</v>
      </c>
      <c r="W149" s="209">
        <v>15</v>
      </c>
      <c r="X149" s="242">
        <f t="shared" si="29"/>
        <v>13.16</v>
      </c>
      <c r="Y149" s="209">
        <f t="shared" si="30"/>
        <v>1.84</v>
      </c>
      <c r="Z149" s="251">
        <f t="shared" si="31"/>
        <v>12</v>
      </c>
      <c r="AA149" s="209">
        <f t="shared" si="32"/>
        <v>12</v>
      </c>
      <c r="AB149" s="209">
        <f t="shared" si="33"/>
        <v>12</v>
      </c>
      <c r="AE149" s="126">
        <v>2300</v>
      </c>
      <c r="AG149" s="258"/>
    </row>
    <row r="150" s="126" customFormat="1" ht="15" customHeight="1" spans="1:33">
      <c r="A150" s="162">
        <v>143</v>
      </c>
      <c r="B150" s="214" t="s">
        <v>1111</v>
      </c>
      <c r="C150" s="215" t="s">
        <v>770</v>
      </c>
      <c r="D150" s="218" t="s">
        <v>771</v>
      </c>
      <c r="E150" s="215" t="s">
        <v>1089</v>
      </c>
      <c r="F150" s="215" t="s">
        <v>1112</v>
      </c>
      <c r="G150" s="158"/>
      <c r="H150" s="220"/>
      <c r="I150" s="158" t="s">
        <v>758</v>
      </c>
      <c r="J150" s="223">
        <v>1</v>
      </c>
      <c r="K150" s="224">
        <v>40759</v>
      </c>
      <c r="L150" s="225">
        <v>40759</v>
      </c>
      <c r="M150" s="235"/>
      <c r="N150" s="235"/>
      <c r="O150" s="228">
        <v>336000</v>
      </c>
      <c r="P150" s="228">
        <v>33600</v>
      </c>
      <c r="Q150" s="29">
        <f>ROUND(AG150*J150,0)</f>
        <v>14000</v>
      </c>
      <c r="R150" s="25" t="s">
        <v>693</v>
      </c>
      <c r="S150" s="29">
        <f t="shared" si="35"/>
        <v>14000</v>
      </c>
      <c r="T150" s="240">
        <f t="shared" si="28"/>
        <v>-58.33</v>
      </c>
      <c r="U150" s="217" t="s">
        <v>694</v>
      </c>
      <c r="V150" s="241" t="s">
        <v>668</v>
      </c>
      <c r="W150" s="209">
        <v>15</v>
      </c>
      <c r="X150" s="242">
        <f t="shared" si="29"/>
        <v>13.5</v>
      </c>
      <c r="Y150" s="209">
        <f t="shared" si="30"/>
        <v>1.5</v>
      </c>
      <c r="Z150" s="251">
        <f t="shared" si="31"/>
        <v>10</v>
      </c>
      <c r="AA150" s="209">
        <f t="shared" si="32"/>
        <v>10</v>
      </c>
      <c r="AB150" s="209">
        <f t="shared" si="33"/>
        <v>10</v>
      </c>
      <c r="AF150" s="15">
        <v>15525533672</v>
      </c>
      <c r="AG150" s="258">
        <v>14000</v>
      </c>
    </row>
    <row r="151" ht="15" customHeight="1" spans="1:33">
      <c r="A151" s="162">
        <v>144</v>
      </c>
      <c r="B151" s="214" t="s">
        <v>1113</v>
      </c>
      <c r="C151" s="215" t="s">
        <v>1114</v>
      </c>
      <c r="D151" s="218" t="s">
        <v>1115</v>
      </c>
      <c r="E151" s="215" t="s">
        <v>1102</v>
      </c>
      <c r="F151" s="215" t="s">
        <v>1116</v>
      </c>
      <c r="G151" s="158" t="s">
        <v>763</v>
      </c>
      <c r="H151" s="220">
        <v>2.02</v>
      </c>
      <c r="I151" s="158" t="s">
        <v>758</v>
      </c>
      <c r="J151" s="223">
        <v>1</v>
      </c>
      <c r="K151" s="224">
        <v>41655</v>
      </c>
      <c r="L151" s="225">
        <v>41655</v>
      </c>
      <c r="M151" s="235"/>
      <c r="N151" s="235"/>
      <c r="O151" s="228">
        <v>27000</v>
      </c>
      <c r="P151" s="228">
        <v>2700</v>
      </c>
      <c r="Q151" s="29">
        <f t="shared" ref="Q151:Q184" si="36">ROUND(AE151*H151,0)</f>
        <v>4646</v>
      </c>
      <c r="R151" s="25" t="s">
        <v>693</v>
      </c>
      <c r="S151" s="29">
        <f t="shared" si="35"/>
        <v>4646</v>
      </c>
      <c r="T151" s="29">
        <f t="shared" si="28"/>
        <v>72.07</v>
      </c>
      <c r="U151" s="217" t="s">
        <v>718</v>
      </c>
      <c r="V151" s="238" t="s">
        <v>764</v>
      </c>
      <c r="W151" s="38">
        <v>15</v>
      </c>
      <c r="X151" s="239">
        <f t="shared" si="29"/>
        <v>11.05</v>
      </c>
      <c r="Y151" s="38">
        <f t="shared" si="30"/>
        <v>3.95</v>
      </c>
      <c r="Z151" s="250">
        <f t="shared" si="31"/>
        <v>26</v>
      </c>
      <c r="AA151" s="38">
        <f t="shared" si="32"/>
        <v>26</v>
      </c>
      <c r="AB151" s="38">
        <f t="shared" si="33"/>
        <v>26</v>
      </c>
      <c r="AE151" s="15">
        <v>2300</v>
      </c>
      <c r="AG151" s="257"/>
    </row>
    <row r="152" ht="15" customHeight="1" spans="1:33">
      <c r="A152" s="162">
        <v>145</v>
      </c>
      <c r="B152" s="214" t="s">
        <v>1117</v>
      </c>
      <c r="C152" s="215" t="s">
        <v>1114</v>
      </c>
      <c r="D152" s="218" t="s">
        <v>1115</v>
      </c>
      <c r="E152" s="215" t="s">
        <v>1102</v>
      </c>
      <c r="F152" s="215" t="s">
        <v>1116</v>
      </c>
      <c r="G152" s="158" t="s">
        <v>763</v>
      </c>
      <c r="H152" s="220">
        <v>2.02</v>
      </c>
      <c r="I152" s="158" t="s">
        <v>758</v>
      </c>
      <c r="J152" s="223">
        <v>1</v>
      </c>
      <c r="K152" s="224">
        <v>41655</v>
      </c>
      <c r="L152" s="225">
        <v>41655</v>
      </c>
      <c r="M152" s="235"/>
      <c r="N152" s="235"/>
      <c r="O152" s="228">
        <v>27000</v>
      </c>
      <c r="P152" s="228">
        <v>2700</v>
      </c>
      <c r="Q152" s="29">
        <f t="shared" si="36"/>
        <v>4646</v>
      </c>
      <c r="R152" s="25" t="s">
        <v>693</v>
      </c>
      <c r="S152" s="29">
        <f t="shared" si="35"/>
        <v>4646</v>
      </c>
      <c r="T152" s="29">
        <f t="shared" si="28"/>
        <v>72.07</v>
      </c>
      <c r="U152" s="217" t="s">
        <v>718</v>
      </c>
      <c r="V152" s="238" t="s">
        <v>764</v>
      </c>
      <c r="W152" s="38">
        <v>15</v>
      </c>
      <c r="X152" s="239">
        <f t="shared" si="29"/>
        <v>11.05</v>
      </c>
      <c r="Y152" s="38">
        <f t="shared" si="30"/>
        <v>3.95</v>
      </c>
      <c r="Z152" s="250">
        <f t="shared" si="31"/>
        <v>26</v>
      </c>
      <c r="AA152" s="38">
        <f t="shared" si="32"/>
        <v>26</v>
      </c>
      <c r="AB152" s="38">
        <f t="shared" si="33"/>
        <v>26</v>
      </c>
      <c r="AE152" s="15">
        <v>2300</v>
      </c>
      <c r="AG152" s="257"/>
    </row>
    <row r="153" ht="15" customHeight="1" spans="1:33">
      <c r="A153" s="162">
        <v>146</v>
      </c>
      <c r="B153" s="214" t="s">
        <v>1118</v>
      </c>
      <c r="C153" s="215" t="s">
        <v>1114</v>
      </c>
      <c r="D153" s="218" t="s">
        <v>1115</v>
      </c>
      <c r="E153" s="215" t="s">
        <v>1102</v>
      </c>
      <c r="F153" s="215" t="s">
        <v>1116</v>
      </c>
      <c r="G153" s="158" t="s">
        <v>763</v>
      </c>
      <c r="H153" s="220">
        <v>2.02</v>
      </c>
      <c r="I153" s="158" t="s">
        <v>758</v>
      </c>
      <c r="J153" s="223">
        <v>1</v>
      </c>
      <c r="K153" s="224">
        <v>41655</v>
      </c>
      <c r="L153" s="225">
        <v>41655</v>
      </c>
      <c r="M153" s="235"/>
      <c r="N153" s="235"/>
      <c r="O153" s="228">
        <v>27000</v>
      </c>
      <c r="P153" s="228">
        <v>2700</v>
      </c>
      <c r="Q153" s="29">
        <f t="shared" si="36"/>
        <v>4646</v>
      </c>
      <c r="R153" s="25" t="s">
        <v>693</v>
      </c>
      <c r="S153" s="29">
        <f t="shared" si="35"/>
        <v>4646</v>
      </c>
      <c r="T153" s="29">
        <f t="shared" si="28"/>
        <v>72.07</v>
      </c>
      <c r="U153" s="217" t="s">
        <v>718</v>
      </c>
      <c r="V153" s="238" t="s">
        <v>764</v>
      </c>
      <c r="W153" s="38">
        <v>15</v>
      </c>
      <c r="X153" s="239">
        <f t="shared" si="29"/>
        <v>11.05</v>
      </c>
      <c r="Y153" s="38">
        <f t="shared" si="30"/>
        <v>3.95</v>
      </c>
      <c r="Z153" s="250">
        <f t="shared" si="31"/>
        <v>26</v>
      </c>
      <c r="AA153" s="38">
        <f t="shared" si="32"/>
        <v>26</v>
      </c>
      <c r="AB153" s="38">
        <f t="shared" si="33"/>
        <v>26</v>
      </c>
      <c r="AE153" s="15">
        <v>2300</v>
      </c>
      <c r="AG153" s="257"/>
    </row>
    <row r="154" ht="15" customHeight="1" spans="1:33">
      <c r="A154" s="162">
        <v>147</v>
      </c>
      <c r="B154" s="214" t="s">
        <v>1119</v>
      </c>
      <c r="C154" s="215" t="s">
        <v>1120</v>
      </c>
      <c r="D154" s="218" t="s">
        <v>1121</v>
      </c>
      <c r="E154" s="215" t="s">
        <v>1102</v>
      </c>
      <c r="F154" s="215" t="s">
        <v>1122</v>
      </c>
      <c r="G154" s="158" t="s">
        <v>763</v>
      </c>
      <c r="H154" s="220">
        <v>2.5</v>
      </c>
      <c r="I154" s="158" t="s">
        <v>758</v>
      </c>
      <c r="J154" s="223">
        <v>1</v>
      </c>
      <c r="K154" s="224">
        <v>42653</v>
      </c>
      <c r="L154" s="225">
        <v>42653</v>
      </c>
      <c r="M154" s="235"/>
      <c r="N154" s="235"/>
      <c r="O154" s="228">
        <v>35897.43</v>
      </c>
      <c r="P154" s="228">
        <v>3589.74</v>
      </c>
      <c r="Q154" s="29">
        <f t="shared" si="36"/>
        <v>5750</v>
      </c>
      <c r="R154" s="25" t="s">
        <v>693</v>
      </c>
      <c r="S154" s="29">
        <f t="shared" si="35"/>
        <v>5750</v>
      </c>
      <c r="T154" s="29">
        <f t="shared" si="28"/>
        <v>60.18</v>
      </c>
      <c r="U154" s="217" t="s">
        <v>718</v>
      </c>
      <c r="V154" s="238" t="s">
        <v>764</v>
      </c>
      <c r="W154" s="38">
        <v>12</v>
      </c>
      <c r="X154" s="239">
        <f t="shared" si="29"/>
        <v>8.32</v>
      </c>
      <c r="Y154" s="38">
        <f t="shared" si="30"/>
        <v>3.68</v>
      </c>
      <c r="Z154" s="250">
        <f t="shared" si="31"/>
        <v>31</v>
      </c>
      <c r="AA154" s="38">
        <f t="shared" si="32"/>
        <v>31</v>
      </c>
      <c r="AB154" s="38">
        <f t="shared" si="33"/>
        <v>31</v>
      </c>
      <c r="AE154" s="15">
        <v>2300</v>
      </c>
      <c r="AG154" s="257"/>
    </row>
    <row r="155" ht="15" customHeight="1" spans="1:33">
      <c r="A155" s="162">
        <v>148</v>
      </c>
      <c r="B155" s="214" t="s">
        <v>1123</v>
      </c>
      <c r="C155" s="215" t="s">
        <v>1124</v>
      </c>
      <c r="D155" s="218" t="s">
        <v>1125</v>
      </c>
      <c r="E155" s="215" t="s">
        <v>1126</v>
      </c>
      <c r="F155" s="215" t="s">
        <v>1127</v>
      </c>
      <c r="G155" s="158" t="s">
        <v>763</v>
      </c>
      <c r="H155" s="220">
        <v>0.7</v>
      </c>
      <c r="I155" s="158" t="s">
        <v>692</v>
      </c>
      <c r="J155" s="223">
        <v>1</v>
      </c>
      <c r="K155" s="224">
        <v>39065</v>
      </c>
      <c r="L155" s="225">
        <v>39065</v>
      </c>
      <c r="M155" s="235"/>
      <c r="N155" s="235"/>
      <c r="O155" s="228">
        <v>32000</v>
      </c>
      <c r="P155" s="228">
        <v>3200</v>
      </c>
      <c r="Q155" s="29">
        <f t="shared" si="36"/>
        <v>1610</v>
      </c>
      <c r="R155" s="25" t="s">
        <v>693</v>
      </c>
      <c r="S155" s="29">
        <f t="shared" si="35"/>
        <v>1610</v>
      </c>
      <c r="T155" s="29">
        <f t="shared" si="28"/>
        <v>-49.69</v>
      </c>
      <c r="U155" s="217" t="s">
        <v>718</v>
      </c>
      <c r="V155" s="238" t="s">
        <v>764</v>
      </c>
      <c r="W155" s="38">
        <v>12</v>
      </c>
      <c r="X155" s="239">
        <f t="shared" si="29"/>
        <v>18.15</v>
      </c>
      <c r="Y155" s="38">
        <f t="shared" si="30"/>
        <v>-6.15</v>
      </c>
      <c r="Z155" s="250">
        <f t="shared" si="31"/>
        <v>-51</v>
      </c>
      <c r="AA155" s="38">
        <f t="shared" si="32"/>
        <v>-51</v>
      </c>
      <c r="AB155" s="38">
        <f t="shared" si="33"/>
        <v>-51</v>
      </c>
      <c r="AE155" s="15">
        <v>2300</v>
      </c>
      <c r="AG155" s="257"/>
    </row>
    <row r="156" s="126" customFormat="1" ht="15" customHeight="1" spans="1:33">
      <c r="A156" s="162">
        <v>149</v>
      </c>
      <c r="B156" s="214" t="s">
        <v>1128</v>
      </c>
      <c r="C156" s="215" t="s">
        <v>1129</v>
      </c>
      <c r="D156" s="218" t="s">
        <v>1130</v>
      </c>
      <c r="E156" s="219" t="s">
        <v>1089</v>
      </c>
      <c r="F156" s="215" t="s">
        <v>1131</v>
      </c>
      <c r="G156" s="158" t="s">
        <v>763</v>
      </c>
      <c r="H156" s="220">
        <v>3.12</v>
      </c>
      <c r="I156" s="158" t="s">
        <v>758</v>
      </c>
      <c r="J156" s="223">
        <v>1</v>
      </c>
      <c r="K156" s="224">
        <v>40704</v>
      </c>
      <c r="L156" s="225">
        <v>40704</v>
      </c>
      <c r="M156" s="231"/>
      <c r="N156" s="231"/>
      <c r="O156" s="228">
        <v>90884.96</v>
      </c>
      <c r="P156" s="228">
        <v>9088.5</v>
      </c>
      <c r="Q156" s="240">
        <f t="shared" si="36"/>
        <v>7176</v>
      </c>
      <c r="R156" s="162" t="s">
        <v>693</v>
      </c>
      <c r="S156" s="240">
        <f t="shared" si="35"/>
        <v>7176</v>
      </c>
      <c r="T156" s="240">
        <f t="shared" si="28"/>
        <v>-21.04</v>
      </c>
      <c r="U156" s="217" t="s">
        <v>718</v>
      </c>
      <c r="V156" s="241" t="s">
        <v>764</v>
      </c>
      <c r="W156" s="209"/>
      <c r="X156" s="242">
        <f t="shared" si="29"/>
        <v>13.65</v>
      </c>
      <c r="Y156" s="209">
        <f t="shared" si="30"/>
        <v>-13.65</v>
      </c>
      <c r="Z156" s="251" t="e">
        <f t="shared" si="31"/>
        <v>#DIV/0!</v>
      </c>
      <c r="AA156" s="209" t="e">
        <f t="shared" si="32"/>
        <v>#DIV/0!</v>
      </c>
      <c r="AB156" s="209" t="e">
        <f t="shared" si="33"/>
        <v>#DIV/0!</v>
      </c>
      <c r="AE156" s="126">
        <v>2300</v>
      </c>
      <c r="AG156" s="258"/>
    </row>
    <row r="157" s="126" customFormat="1" ht="15" customHeight="1" spans="1:33">
      <c r="A157" s="162">
        <v>150</v>
      </c>
      <c r="B157" s="214" t="s">
        <v>1132</v>
      </c>
      <c r="C157" s="215" t="s">
        <v>1129</v>
      </c>
      <c r="D157" s="218" t="s">
        <v>1133</v>
      </c>
      <c r="E157" s="215" t="s">
        <v>1089</v>
      </c>
      <c r="F157" s="215" t="s">
        <v>1134</v>
      </c>
      <c r="G157" s="158" t="s">
        <v>763</v>
      </c>
      <c r="H157" s="220">
        <v>1.2</v>
      </c>
      <c r="I157" s="158" t="s">
        <v>758</v>
      </c>
      <c r="J157" s="223">
        <v>1</v>
      </c>
      <c r="K157" s="224">
        <v>41526</v>
      </c>
      <c r="L157" s="225">
        <v>41526</v>
      </c>
      <c r="M157" s="235"/>
      <c r="N157" s="235"/>
      <c r="O157" s="228">
        <v>32900</v>
      </c>
      <c r="P157" s="228">
        <v>3290</v>
      </c>
      <c r="Q157" s="29">
        <f t="shared" si="36"/>
        <v>2760</v>
      </c>
      <c r="R157" s="25" t="s">
        <v>693</v>
      </c>
      <c r="S157" s="29">
        <f t="shared" si="35"/>
        <v>2760</v>
      </c>
      <c r="T157" s="29">
        <f t="shared" si="28"/>
        <v>-16.11</v>
      </c>
      <c r="U157" s="217" t="s">
        <v>718</v>
      </c>
      <c r="V157" s="238" t="s">
        <v>764</v>
      </c>
      <c r="W157" s="209"/>
      <c r="X157" s="239">
        <f t="shared" si="29"/>
        <v>11.4</v>
      </c>
      <c r="Y157" s="38">
        <f t="shared" si="30"/>
        <v>-11.4</v>
      </c>
      <c r="Z157" s="250" t="e">
        <f t="shared" si="31"/>
        <v>#DIV/0!</v>
      </c>
      <c r="AA157" s="38" t="e">
        <f t="shared" si="32"/>
        <v>#DIV/0!</v>
      </c>
      <c r="AB157" s="38" t="e">
        <f t="shared" si="33"/>
        <v>#DIV/0!</v>
      </c>
      <c r="AE157" s="15">
        <v>2300</v>
      </c>
      <c r="AF157" s="15"/>
      <c r="AG157" s="257"/>
    </row>
    <row r="158" s="126" customFormat="1" ht="15" customHeight="1" spans="1:33">
      <c r="A158" s="162">
        <v>151</v>
      </c>
      <c r="B158" s="214" t="s">
        <v>1135</v>
      </c>
      <c r="C158" s="215" t="s">
        <v>1129</v>
      </c>
      <c r="D158" s="218" t="s">
        <v>1136</v>
      </c>
      <c r="E158" s="215" t="s">
        <v>1089</v>
      </c>
      <c r="F158" s="215" t="s">
        <v>1131</v>
      </c>
      <c r="G158" s="158" t="s">
        <v>763</v>
      </c>
      <c r="H158" s="220">
        <v>3.12</v>
      </c>
      <c r="I158" s="158" t="s">
        <v>758</v>
      </c>
      <c r="J158" s="223">
        <v>1</v>
      </c>
      <c r="K158" s="224">
        <v>41526</v>
      </c>
      <c r="L158" s="225">
        <v>41526</v>
      </c>
      <c r="M158" s="235"/>
      <c r="N158" s="235"/>
      <c r="O158" s="228">
        <v>119700</v>
      </c>
      <c r="P158" s="228">
        <v>11970</v>
      </c>
      <c r="Q158" s="29">
        <f t="shared" si="36"/>
        <v>7176</v>
      </c>
      <c r="R158" s="25" t="s">
        <v>693</v>
      </c>
      <c r="S158" s="29">
        <f t="shared" si="35"/>
        <v>7176</v>
      </c>
      <c r="T158" s="29">
        <f t="shared" si="28"/>
        <v>-40.05</v>
      </c>
      <c r="U158" s="217" t="s">
        <v>718</v>
      </c>
      <c r="V158" s="238" t="s">
        <v>764</v>
      </c>
      <c r="W158" s="209"/>
      <c r="X158" s="239">
        <f t="shared" si="29"/>
        <v>11.4</v>
      </c>
      <c r="Y158" s="38">
        <f t="shared" si="30"/>
        <v>-11.4</v>
      </c>
      <c r="Z158" s="250" t="e">
        <f t="shared" si="31"/>
        <v>#DIV/0!</v>
      </c>
      <c r="AA158" s="38" t="e">
        <f t="shared" si="32"/>
        <v>#DIV/0!</v>
      </c>
      <c r="AB158" s="38" t="e">
        <f t="shared" si="33"/>
        <v>#DIV/0!</v>
      </c>
      <c r="AE158" s="15">
        <v>2300</v>
      </c>
      <c r="AF158" s="15"/>
      <c r="AG158" s="257"/>
    </row>
    <row r="159" s="126" customFormat="1" ht="15" customHeight="1" spans="1:33">
      <c r="A159" s="162">
        <v>152</v>
      </c>
      <c r="B159" s="214" t="s">
        <v>1137</v>
      </c>
      <c r="C159" s="215" t="s">
        <v>1129</v>
      </c>
      <c r="D159" s="218" t="s">
        <v>1133</v>
      </c>
      <c r="E159" s="215" t="s">
        <v>1138</v>
      </c>
      <c r="F159" s="215" t="s">
        <v>1134</v>
      </c>
      <c r="G159" s="158" t="s">
        <v>763</v>
      </c>
      <c r="H159" s="220">
        <v>1.2</v>
      </c>
      <c r="I159" s="158" t="s">
        <v>758</v>
      </c>
      <c r="J159" s="223">
        <v>1</v>
      </c>
      <c r="K159" s="224">
        <v>41817</v>
      </c>
      <c r="L159" s="225">
        <v>41817</v>
      </c>
      <c r="M159" s="235"/>
      <c r="N159" s="235"/>
      <c r="O159" s="228">
        <v>32900</v>
      </c>
      <c r="P159" s="228">
        <v>3290</v>
      </c>
      <c r="Q159" s="240">
        <f t="shared" si="36"/>
        <v>2760</v>
      </c>
      <c r="R159" s="162" t="s">
        <v>693</v>
      </c>
      <c r="S159" s="240">
        <f t="shared" si="35"/>
        <v>2760</v>
      </c>
      <c r="T159" s="240">
        <f t="shared" si="28"/>
        <v>-16.11</v>
      </c>
      <c r="U159" s="217" t="s">
        <v>718</v>
      </c>
      <c r="V159" s="241" t="s">
        <v>764</v>
      </c>
      <c r="W159" s="209"/>
      <c r="X159" s="242">
        <f t="shared" si="29"/>
        <v>10.61</v>
      </c>
      <c r="Y159" s="209">
        <f t="shared" si="30"/>
        <v>-10.61</v>
      </c>
      <c r="Z159" s="251" t="e">
        <f t="shared" si="31"/>
        <v>#DIV/0!</v>
      </c>
      <c r="AA159" s="209" t="e">
        <f t="shared" si="32"/>
        <v>#DIV/0!</v>
      </c>
      <c r="AB159" s="209" t="e">
        <f t="shared" si="33"/>
        <v>#DIV/0!</v>
      </c>
      <c r="AE159" s="126">
        <v>2300</v>
      </c>
      <c r="AG159" s="258"/>
    </row>
    <row r="160" s="126" customFormat="1" ht="15" customHeight="1" spans="1:33">
      <c r="A160" s="162">
        <v>153</v>
      </c>
      <c r="B160" s="214" t="s">
        <v>1139</v>
      </c>
      <c r="C160" s="215" t="s">
        <v>1140</v>
      </c>
      <c r="D160" s="216" t="s">
        <v>1141</v>
      </c>
      <c r="E160" s="215" t="s">
        <v>1142</v>
      </c>
      <c r="F160" s="215"/>
      <c r="G160" s="158" t="s">
        <v>981</v>
      </c>
      <c r="H160" s="220">
        <v>0.002</v>
      </c>
      <c r="I160" s="158" t="s">
        <v>692</v>
      </c>
      <c r="J160" s="223">
        <v>1</v>
      </c>
      <c r="K160" s="224">
        <v>39535</v>
      </c>
      <c r="L160" s="225">
        <v>39535</v>
      </c>
      <c r="M160" s="235"/>
      <c r="N160" s="235"/>
      <c r="O160" s="228">
        <v>517300</v>
      </c>
      <c r="P160" s="228">
        <v>51730</v>
      </c>
      <c r="Q160" s="29">
        <f t="shared" si="36"/>
        <v>105</v>
      </c>
      <c r="R160" s="25" t="s">
        <v>693</v>
      </c>
      <c r="S160" s="29">
        <f t="shared" si="35"/>
        <v>105</v>
      </c>
      <c r="T160" s="29">
        <f t="shared" si="28"/>
        <v>-99.8</v>
      </c>
      <c r="U160" s="217" t="s">
        <v>718</v>
      </c>
      <c r="V160" s="238" t="s">
        <v>764</v>
      </c>
      <c r="W160" s="209"/>
      <c r="X160" s="239">
        <f t="shared" si="29"/>
        <v>16.86</v>
      </c>
      <c r="Y160" s="38">
        <f t="shared" si="30"/>
        <v>-16.86</v>
      </c>
      <c r="Z160" s="250" t="e">
        <f t="shared" si="31"/>
        <v>#DIV/0!</v>
      </c>
      <c r="AA160" s="38" t="e">
        <f t="shared" si="32"/>
        <v>#DIV/0!</v>
      </c>
      <c r="AB160" s="38" t="e">
        <f t="shared" si="33"/>
        <v>#DIV/0!</v>
      </c>
      <c r="AE160" s="126">
        <v>52590</v>
      </c>
      <c r="AF160" s="15"/>
      <c r="AG160" s="257"/>
    </row>
    <row r="161" ht="15" customHeight="1" spans="1:33">
      <c r="A161" s="25">
        <v>154</v>
      </c>
      <c r="B161" s="214" t="s">
        <v>1143</v>
      </c>
      <c r="C161" s="215" t="s">
        <v>1144</v>
      </c>
      <c r="D161" s="216" t="s">
        <v>1145</v>
      </c>
      <c r="E161" s="215" t="s">
        <v>941</v>
      </c>
      <c r="F161" s="215" t="s">
        <v>1146</v>
      </c>
      <c r="G161" s="158" t="s">
        <v>763</v>
      </c>
      <c r="H161" s="220">
        <v>0.32</v>
      </c>
      <c r="I161" s="158" t="s">
        <v>692</v>
      </c>
      <c r="J161" s="223">
        <v>1</v>
      </c>
      <c r="K161" s="224">
        <v>38046</v>
      </c>
      <c r="L161" s="225">
        <v>38046</v>
      </c>
      <c r="M161" s="235"/>
      <c r="N161" s="235"/>
      <c r="O161" s="228">
        <v>9960</v>
      </c>
      <c r="P161" s="228">
        <v>996</v>
      </c>
      <c r="Q161" s="29">
        <f t="shared" si="36"/>
        <v>736</v>
      </c>
      <c r="R161" s="25" t="s">
        <v>693</v>
      </c>
      <c r="S161" s="29">
        <f t="shared" si="35"/>
        <v>736</v>
      </c>
      <c r="T161" s="29">
        <f t="shared" si="28"/>
        <v>-26.1</v>
      </c>
      <c r="U161" s="217" t="s">
        <v>718</v>
      </c>
      <c r="V161" s="238" t="s">
        <v>764</v>
      </c>
      <c r="W161" s="38">
        <v>12</v>
      </c>
      <c r="X161" s="239">
        <f t="shared" si="29"/>
        <v>20.94</v>
      </c>
      <c r="Y161" s="38">
        <f t="shared" si="30"/>
        <v>-8.94</v>
      </c>
      <c r="Z161" s="250">
        <f t="shared" si="31"/>
        <v>-75</v>
      </c>
      <c r="AA161" s="38">
        <f t="shared" si="32"/>
        <v>-75</v>
      </c>
      <c r="AB161" s="38">
        <f t="shared" si="33"/>
        <v>-75</v>
      </c>
      <c r="AE161" s="15">
        <v>2300</v>
      </c>
      <c r="AG161" s="257"/>
    </row>
    <row r="162" ht="15" customHeight="1" spans="1:33">
      <c r="A162" s="25">
        <v>155</v>
      </c>
      <c r="B162" s="214" t="s">
        <v>1147</v>
      </c>
      <c r="C162" s="215" t="s">
        <v>1148</v>
      </c>
      <c r="D162" s="216" t="s">
        <v>1149</v>
      </c>
      <c r="E162" s="215" t="s">
        <v>748</v>
      </c>
      <c r="F162" s="215" t="s">
        <v>1150</v>
      </c>
      <c r="G162" s="158" t="s">
        <v>763</v>
      </c>
      <c r="H162" s="220">
        <v>2</v>
      </c>
      <c r="I162" s="158" t="s">
        <v>692</v>
      </c>
      <c r="J162" s="223">
        <v>1</v>
      </c>
      <c r="K162" s="224">
        <v>38197</v>
      </c>
      <c r="L162" s="225">
        <v>38197</v>
      </c>
      <c r="M162" s="235"/>
      <c r="N162" s="235"/>
      <c r="O162" s="228">
        <v>11970</v>
      </c>
      <c r="P162" s="228">
        <v>1197</v>
      </c>
      <c r="Q162" s="29">
        <f t="shared" si="36"/>
        <v>4600</v>
      </c>
      <c r="R162" s="25" t="s">
        <v>693</v>
      </c>
      <c r="S162" s="29">
        <f t="shared" si="35"/>
        <v>4600</v>
      </c>
      <c r="T162" s="29">
        <f t="shared" si="28"/>
        <v>284.29</v>
      </c>
      <c r="U162" s="217" t="s">
        <v>718</v>
      </c>
      <c r="V162" s="238" t="s">
        <v>764</v>
      </c>
      <c r="W162" s="38">
        <v>15</v>
      </c>
      <c r="X162" s="239">
        <f t="shared" si="29"/>
        <v>20.52</v>
      </c>
      <c r="Y162" s="38">
        <f t="shared" si="30"/>
        <v>-5.52</v>
      </c>
      <c r="Z162" s="250">
        <f t="shared" si="31"/>
        <v>-37</v>
      </c>
      <c r="AA162" s="38">
        <f t="shared" si="32"/>
        <v>-37</v>
      </c>
      <c r="AB162" s="38">
        <f t="shared" si="33"/>
        <v>-37</v>
      </c>
      <c r="AE162" s="15">
        <v>2300</v>
      </c>
      <c r="AG162" s="257"/>
    </row>
    <row r="163" ht="15" customHeight="1" spans="1:33">
      <c r="A163" s="25">
        <v>156</v>
      </c>
      <c r="B163" s="214" t="s">
        <v>1151</v>
      </c>
      <c r="C163" s="215" t="s">
        <v>875</v>
      </c>
      <c r="D163" s="216" t="s">
        <v>1152</v>
      </c>
      <c r="E163" s="215" t="s">
        <v>744</v>
      </c>
      <c r="F163" s="215" t="s">
        <v>1153</v>
      </c>
      <c r="G163" s="158" t="s">
        <v>763</v>
      </c>
      <c r="H163" s="220">
        <v>0.216</v>
      </c>
      <c r="I163" s="158" t="s">
        <v>1154</v>
      </c>
      <c r="J163" s="223">
        <v>1</v>
      </c>
      <c r="K163" s="224">
        <v>34516</v>
      </c>
      <c r="L163" s="225">
        <v>34516</v>
      </c>
      <c r="M163" s="235"/>
      <c r="N163" s="235"/>
      <c r="O163" s="228">
        <v>32780</v>
      </c>
      <c r="P163" s="228">
        <v>3278</v>
      </c>
      <c r="Q163" s="29">
        <f t="shared" si="36"/>
        <v>497</v>
      </c>
      <c r="R163" s="25" t="s">
        <v>693</v>
      </c>
      <c r="S163" s="29">
        <f t="shared" si="35"/>
        <v>497</v>
      </c>
      <c r="T163" s="29">
        <f t="shared" si="28"/>
        <v>-84.84</v>
      </c>
      <c r="U163" s="217" t="s">
        <v>718</v>
      </c>
      <c r="V163" s="238" t="s">
        <v>764</v>
      </c>
      <c r="X163" s="239">
        <f t="shared" si="29"/>
        <v>30.61</v>
      </c>
      <c r="Y163" s="38">
        <f t="shared" si="30"/>
        <v>-30.61</v>
      </c>
      <c r="Z163" s="250" t="e">
        <f t="shared" si="31"/>
        <v>#DIV/0!</v>
      </c>
      <c r="AA163" s="38" t="e">
        <f t="shared" si="32"/>
        <v>#DIV/0!</v>
      </c>
      <c r="AB163" s="38" t="e">
        <f t="shared" si="33"/>
        <v>#DIV/0!</v>
      </c>
      <c r="AE163" s="15">
        <v>2300</v>
      </c>
      <c r="AG163" s="257"/>
    </row>
    <row r="164" ht="15" customHeight="1" spans="1:33">
      <c r="A164" s="25">
        <v>157</v>
      </c>
      <c r="B164" s="214" t="s">
        <v>1155</v>
      </c>
      <c r="C164" s="215" t="s">
        <v>875</v>
      </c>
      <c r="D164" s="216" t="s">
        <v>1156</v>
      </c>
      <c r="E164" s="215" t="s">
        <v>744</v>
      </c>
      <c r="F164" s="215" t="s">
        <v>1153</v>
      </c>
      <c r="G164" s="158" t="s">
        <v>763</v>
      </c>
      <c r="H164" s="220">
        <v>0.216</v>
      </c>
      <c r="I164" s="158" t="s">
        <v>1154</v>
      </c>
      <c r="J164" s="223">
        <v>1</v>
      </c>
      <c r="K164" s="224">
        <v>34731</v>
      </c>
      <c r="L164" s="225">
        <v>34731</v>
      </c>
      <c r="M164" s="235"/>
      <c r="N164" s="235"/>
      <c r="O164" s="228">
        <v>35333</v>
      </c>
      <c r="P164" s="228">
        <v>3533.3</v>
      </c>
      <c r="Q164" s="29">
        <f t="shared" si="36"/>
        <v>497</v>
      </c>
      <c r="R164" s="25" t="s">
        <v>693</v>
      </c>
      <c r="S164" s="29">
        <f t="shared" si="35"/>
        <v>497</v>
      </c>
      <c r="T164" s="29">
        <f t="shared" si="28"/>
        <v>-85.93</v>
      </c>
      <c r="U164" s="217" t="s">
        <v>718</v>
      </c>
      <c r="V164" s="238" t="s">
        <v>764</v>
      </c>
      <c r="X164" s="239">
        <f t="shared" si="29"/>
        <v>30.02</v>
      </c>
      <c r="Y164" s="38">
        <f t="shared" si="30"/>
        <v>-30.02</v>
      </c>
      <c r="Z164" s="250" t="e">
        <f t="shared" si="31"/>
        <v>#DIV/0!</v>
      </c>
      <c r="AA164" s="38" t="e">
        <f t="shared" si="32"/>
        <v>#DIV/0!</v>
      </c>
      <c r="AB164" s="38" t="e">
        <f t="shared" si="33"/>
        <v>#DIV/0!</v>
      </c>
      <c r="AE164" s="15">
        <v>2300</v>
      </c>
      <c r="AG164" s="257"/>
    </row>
    <row r="165" ht="15" customHeight="1" spans="1:33">
      <c r="A165" s="25">
        <v>158</v>
      </c>
      <c r="B165" s="214" t="s">
        <v>1157</v>
      </c>
      <c r="C165" s="215" t="s">
        <v>1158</v>
      </c>
      <c r="D165" s="216" t="s">
        <v>1159</v>
      </c>
      <c r="E165" s="215" t="s">
        <v>1160</v>
      </c>
      <c r="F165" s="215" t="s">
        <v>1161</v>
      </c>
      <c r="G165" s="158" t="s">
        <v>763</v>
      </c>
      <c r="H165" s="220">
        <v>3</v>
      </c>
      <c r="I165" s="158" t="s">
        <v>692</v>
      </c>
      <c r="J165" s="223">
        <v>1</v>
      </c>
      <c r="K165" s="224">
        <v>38254</v>
      </c>
      <c r="L165" s="225">
        <v>38254</v>
      </c>
      <c r="M165" s="235"/>
      <c r="N165" s="235"/>
      <c r="O165" s="228">
        <v>180000</v>
      </c>
      <c r="P165" s="228">
        <v>18000</v>
      </c>
      <c r="Q165" s="29">
        <f t="shared" si="36"/>
        <v>6900</v>
      </c>
      <c r="R165" s="25" t="s">
        <v>693</v>
      </c>
      <c r="S165" s="29">
        <f t="shared" si="35"/>
        <v>6900</v>
      </c>
      <c r="T165" s="29">
        <f t="shared" si="28"/>
        <v>-61.67</v>
      </c>
      <c r="U165" s="217" t="s">
        <v>718</v>
      </c>
      <c r="V165" s="238" t="s">
        <v>764</v>
      </c>
      <c r="X165" s="239">
        <f t="shared" si="29"/>
        <v>20.37</v>
      </c>
      <c r="Y165" s="38">
        <f t="shared" si="30"/>
        <v>-20.37</v>
      </c>
      <c r="Z165" s="250" t="e">
        <f t="shared" si="31"/>
        <v>#DIV/0!</v>
      </c>
      <c r="AA165" s="38" t="e">
        <f t="shared" si="32"/>
        <v>#DIV/0!</v>
      </c>
      <c r="AB165" s="38" t="e">
        <f t="shared" si="33"/>
        <v>#DIV/0!</v>
      </c>
      <c r="AE165" s="15">
        <v>2300</v>
      </c>
      <c r="AG165" s="257"/>
    </row>
    <row r="166" ht="15" customHeight="1" spans="1:33">
      <c r="A166" s="25">
        <v>159</v>
      </c>
      <c r="B166" s="214" t="s">
        <v>1162</v>
      </c>
      <c r="C166" s="215" t="s">
        <v>904</v>
      </c>
      <c r="D166" s="216" t="s">
        <v>1163</v>
      </c>
      <c r="E166" s="215" t="s">
        <v>744</v>
      </c>
      <c r="F166" s="215" t="s">
        <v>1164</v>
      </c>
      <c r="G166" s="158" t="s">
        <v>780</v>
      </c>
      <c r="H166" s="220">
        <v>2.515</v>
      </c>
      <c r="I166" s="158" t="s">
        <v>692</v>
      </c>
      <c r="J166" s="223">
        <v>1</v>
      </c>
      <c r="K166" s="224">
        <v>39081</v>
      </c>
      <c r="L166" s="225">
        <v>39081</v>
      </c>
      <c r="M166" s="235"/>
      <c r="N166" s="235"/>
      <c r="O166" s="228">
        <v>243600</v>
      </c>
      <c r="P166" s="228">
        <v>24360</v>
      </c>
      <c r="Q166" s="29">
        <f t="shared" si="36"/>
        <v>4703</v>
      </c>
      <c r="R166" s="25" t="s">
        <v>693</v>
      </c>
      <c r="S166" s="29">
        <f t="shared" si="35"/>
        <v>4703</v>
      </c>
      <c r="T166" s="29">
        <f t="shared" si="28"/>
        <v>-80.69</v>
      </c>
      <c r="U166" s="217" t="s">
        <v>718</v>
      </c>
      <c r="V166" s="238" t="s">
        <v>764</v>
      </c>
      <c r="W166" s="38">
        <v>14</v>
      </c>
      <c r="X166" s="239">
        <f t="shared" si="29"/>
        <v>18.1</v>
      </c>
      <c r="Y166" s="38">
        <f t="shared" si="30"/>
        <v>-4.1</v>
      </c>
      <c r="Z166" s="250">
        <f t="shared" si="31"/>
        <v>-29</v>
      </c>
      <c r="AA166" s="38">
        <f t="shared" si="32"/>
        <v>-29</v>
      </c>
      <c r="AB166" s="38">
        <f t="shared" si="33"/>
        <v>-29</v>
      </c>
      <c r="AE166" s="15">
        <v>1870</v>
      </c>
      <c r="AG166" s="257"/>
    </row>
    <row r="167" ht="15" customHeight="1" spans="1:33">
      <c r="A167" s="25">
        <v>160</v>
      </c>
      <c r="B167" s="214" t="s">
        <v>1165</v>
      </c>
      <c r="C167" s="215" t="s">
        <v>904</v>
      </c>
      <c r="D167" s="216" t="s">
        <v>1166</v>
      </c>
      <c r="E167" s="215" t="s">
        <v>744</v>
      </c>
      <c r="F167" s="215" t="s">
        <v>1167</v>
      </c>
      <c r="G167" s="158" t="s">
        <v>763</v>
      </c>
      <c r="H167" s="220">
        <v>0.23</v>
      </c>
      <c r="I167" s="158" t="s">
        <v>692</v>
      </c>
      <c r="J167" s="223">
        <v>1</v>
      </c>
      <c r="K167" s="224">
        <v>39199</v>
      </c>
      <c r="L167" s="225">
        <v>39199</v>
      </c>
      <c r="M167" s="235"/>
      <c r="N167" s="235"/>
      <c r="O167" s="228">
        <v>6460</v>
      </c>
      <c r="P167" s="228">
        <v>646</v>
      </c>
      <c r="Q167" s="29">
        <f t="shared" si="36"/>
        <v>529</v>
      </c>
      <c r="R167" s="25" t="s">
        <v>693</v>
      </c>
      <c r="S167" s="29">
        <f t="shared" si="35"/>
        <v>529</v>
      </c>
      <c r="T167" s="29">
        <f t="shared" si="28"/>
        <v>-18.11</v>
      </c>
      <c r="U167" s="217" t="s">
        <v>718</v>
      </c>
      <c r="V167" s="238" t="s">
        <v>764</v>
      </c>
      <c r="W167" s="38">
        <v>14</v>
      </c>
      <c r="X167" s="239">
        <f t="shared" si="29"/>
        <v>17.78</v>
      </c>
      <c r="Y167" s="38">
        <f t="shared" si="30"/>
        <v>-3.78</v>
      </c>
      <c r="Z167" s="250">
        <f t="shared" si="31"/>
        <v>-27</v>
      </c>
      <c r="AA167" s="38">
        <f t="shared" si="32"/>
        <v>-27</v>
      </c>
      <c r="AB167" s="38">
        <f t="shared" si="33"/>
        <v>-27</v>
      </c>
      <c r="AE167" s="15">
        <v>2300</v>
      </c>
      <c r="AG167" s="257"/>
    </row>
    <row r="168" ht="15" customHeight="1" spans="1:33">
      <c r="A168" s="25">
        <v>161</v>
      </c>
      <c r="B168" s="214" t="s">
        <v>1168</v>
      </c>
      <c r="C168" s="215" t="s">
        <v>931</v>
      </c>
      <c r="D168" s="216" t="s">
        <v>1169</v>
      </c>
      <c r="E168" s="215" t="s">
        <v>744</v>
      </c>
      <c r="F168" s="215" t="s">
        <v>1170</v>
      </c>
      <c r="G168" s="158" t="s">
        <v>763</v>
      </c>
      <c r="H168" s="220">
        <v>0.16</v>
      </c>
      <c r="I168" s="158" t="s">
        <v>692</v>
      </c>
      <c r="J168" s="223">
        <v>1</v>
      </c>
      <c r="K168" s="224">
        <v>39925</v>
      </c>
      <c r="L168" s="225">
        <v>39925</v>
      </c>
      <c r="M168" s="235"/>
      <c r="N168" s="235"/>
      <c r="O168" s="228">
        <v>9401.71</v>
      </c>
      <c r="P168" s="228">
        <v>940.17</v>
      </c>
      <c r="Q168" s="29">
        <f t="shared" si="36"/>
        <v>368</v>
      </c>
      <c r="R168" s="25" t="s">
        <v>693</v>
      </c>
      <c r="S168" s="29">
        <f t="shared" si="35"/>
        <v>368</v>
      </c>
      <c r="T168" s="29">
        <f t="shared" si="28"/>
        <v>-60.86</v>
      </c>
      <c r="U168" s="217" t="s">
        <v>718</v>
      </c>
      <c r="V168" s="238" t="s">
        <v>764</v>
      </c>
      <c r="W168" s="38">
        <v>8</v>
      </c>
      <c r="X168" s="239">
        <f t="shared" si="29"/>
        <v>15.79</v>
      </c>
      <c r="Y168" s="38">
        <f t="shared" si="30"/>
        <v>-7.79</v>
      </c>
      <c r="Z168" s="250">
        <f t="shared" si="31"/>
        <v>-97</v>
      </c>
      <c r="AA168" s="38">
        <f t="shared" si="32"/>
        <v>-97</v>
      </c>
      <c r="AB168" s="38">
        <f t="shared" si="33"/>
        <v>-97</v>
      </c>
      <c r="AE168" s="15">
        <v>2300</v>
      </c>
      <c r="AG168" s="257"/>
    </row>
    <row r="169" ht="15" customHeight="1" spans="1:33">
      <c r="A169" s="25">
        <v>162</v>
      </c>
      <c r="B169" s="214" t="s">
        <v>1171</v>
      </c>
      <c r="C169" s="215" t="s">
        <v>931</v>
      </c>
      <c r="D169" s="216" t="s">
        <v>1172</v>
      </c>
      <c r="E169" s="215" t="s">
        <v>744</v>
      </c>
      <c r="F169" s="215" t="s">
        <v>1170</v>
      </c>
      <c r="G169" s="158" t="s">
        <v>763</v>
      </c>
      <c r="H169" s="220">
        <v>0.16</v>
      </c>
      <c r="I169" s="158" t="s">
        <v>692</v>
      </c>
      <c r="J169" s="223">
        <v>1</v>
      </c>
      <c r="K169" s="224">
        <v>39925</v>
      </c>
      <c r="L169" s="225">
        <v>39925</v>
      </c>
      <c r="M169" s="235"/>
      <c r="N169" s="235"/>
      <c r="O169" s="228">
        <v>7991.46</v>
      </c>
      <c r="P169" s="228">
        <v>799.15</v>
      </c>
      <c r="Q169" s="29">
        <f t="shared" si="36"/>
        <v>368</v>
      </c>
      <c r="R169" s="25" t="s">
        <v>693</v>
      </c>
      <c r="S169" s="29">
        <f t="shared" si="35"/>
        <v>368</v>
      </c>
      <c r="T169" s="29">
        <f t="shared" si="28"/>
        <v>-53.95</v>
      </c>
      <c r="U169" s="217" t="s">
        <v>718</v>
      </c>
      <c r="V169" s="238" t="s">
        <v>764</v>
      </c>
      <c r="W169" s="38">
        <v>8</v>
      </c>
      <c r="X169" s="239">
        <f t="shared" si="29"/>
        <v>15.79</v>
      </c>
      <c r="Y169" s="38">
        <f t="shared" si="30"/>
        <v>-7.79</v>
      </c>
      <c r="Z169" s="250">
        <f t="shared" si="31"/>
        <v>-97</v>
      </c>
      <c r="AA169" s="38">
        <f t="shared" si="32"/>
        <v>-97</v>
      </c>
      <c r="AB169" s="38">
        <f t="shared" si="33"/>
        <v>-97</v>
      </c>
      <c r="AE169" s="15">
        <v>2300</v>
      </c>
      <c r="AG169" s="257"/>
    </row>
    <row r="170" ht="15" customHeight="1" spans="1:33">
      <c r="A170" s="25">
        <v>163</v>
      </c>
      <c r="B170" s="214" t="s">
        <v>1173</v>
      </c>
      <c r="C170" s="215" t="s">
        <v>931</v>
      </c>
      <c r="D170" s="216" t="s">
        <v>1174</v>
      </c>
      <c r="E170" s="215" t="s">
        <v>744</v>
      </c>
      <c r="F170" s="215" t="s">
        <v>1170</v>
      </c>
      <c r="G170" s="158" t="s">
        <v>763</v>
      </c>
      <c r="H170" s="220">
        <v>0.16</v>
      </c>
      <c r="I170" s="158" t="s">
        <v>692</v>
      </c>
      <c r="J170" s="223">
        <v>1</v>
      </c>
      <c r="K170" s="224">
        <v>40358</v>
      </c>
      <c r="L170" s="225">
        <v>40358</v>
      </c>
      <c r="M170" s="235"/>
      <c r="N170" s="235"/>
      <c r="O170" s="228">
        <v>10854.7</v>
      </c>
      <c r="P170" s="228">
        <v>1085.47</v>
      </c>
      <c r="Q170" s="29">
        <f t="shared" si="36"/>
        <v>368</v>
      </c>
      <c r="R170" s="25" t="s">
        <v>693</v>
      </c>
      <c r="S170" s="29">
        <f t="shared" si="35"/>
        <v>368</v>
      </c>
      <c r="T170" s="29">
        <f t="shared" si="28"/>
        <v>-66.1</v>
      </c>
      <c r="U170" s="217" t="s">
        <v>718</v>
      </c>
      <c r="V170" s="238" t="s">
        <v>764</v>
      </c>
      <c r="W170" s="38">
        <v>8</v>
      </c>
      <c r="X170" s="239">
        <f t="shared" si="29"/>
        <v>14.6</v>
      </c>
      <c r="Y170" s="38">
        <f t="shared" si="30"/>
        <v>-6.6</v>
      </c>
      <c r="Z170" s="250">
        <f t="shared" si="31"/>
        <v>-83</v>
      </c>
      <c r="AA170" s="38">
        <f t="shared" si="32"/>
        <v>-83</v>
      </c>
      <c r="AB170" s="38">
        <f t="shared" si="33"/>
        <v>-83</v>
      </c>
      <c r="AE170" s="15">
        <v>2300</v>
      </c>
      <c r="AG170" s="257"/>
    </row>
    <row r="171" ht="15" customHeight="1" spans="1:33">
      <c r="A171" s="25">
        <v>164</v>
      </c>
      <c r="B171" s="214" t="s">
        <v>1175</v>
      </c>
      <c r="C171" s="215" t="s">
        <v>931</v>
      </c>
      <c r="D171" s="216" t="s">
        <v>1176</v>
      </c>
      <c r="E171" s="215" t="s">
        <v>744</v>
      </c>
      <c r="F171" s="215" t="s">
        <v>1170</v>
      </c>
      <c r="G171" s="158" t="s">
        <v>763</v>
      </c>
      <c r="H171" s="220">
        <v>0.16</v>
      </c>
      <c r="I171" s="158" t="s">
        <v>692</v>
      </c>
      <c r="J171" s="223">
        <v>1</v>
      </c>
      <c r="K171" s="224">
        <v>40876</v>
      </c>
      <c r="L171" s="225">
        <v>40876</v>
      </c>
      <c r="M171" s="235"/>
      <c r="N171" s="235"/>
      <c r="O171" s="228">
        <v>12820.51</v>
      </c>
      <c r="P171" s="228">
        <v>1282.05</v>
      </c>
      <c r="Q171" s="29">
        <f t="shared" si="36"/>
        <v>368</v>
      </c>
      <c r="R171" s="25" t="s">
        <v>693</v>
      </c>
      <c r="S171" s="29">
        <f t="shared" si="35"/>
        <v>368</v>
      </c>
      <c r="T171" s="29">
        <f t="shared" si="28"/>
        <v>-71.3</v>
      </c>
      <c r="U171" s="217" t="s">
        <v>718</v>
      </c>
      <c r="V171" s="238" t="s">
        <v>764</v>
      </c>
      <c r="W171" s="38">
        <v>8</v>
      </c>
      <c r="X171" s="239">
        <f t="shared" si="29"/>
        <v>13.18</v>
      </c>
      <c r="Y171" s="38">
        <f t="shared" si="30"/>
        <v>-5.18</v>
      </c>
      <c r="Z171" s="250">
        <f t="shared" si="31"/>
        <v>-65</v>
      </c>
      <c r="AA171" s="38">
        <f t="shared" si="32"/>
        <v>-65</v>
      </c>
      <c r="AB171" s="38">
        <f t="shared" si="33"/>
        <v>-65</v>
      </c>
      <c r="AE171" s="15">
        <v>2300</v>
      </c>
      <c r="AG171" s="257"/>
    </row>
    <row r="172" ht="15" customHeight="1" spans="1:33">
      <c r="A172" s="25">
        <v>165</v>
      </c>
      <c r="B172" s="214" t="s">
        <v>1177</v>
      </c>
      <c r="C172" s="215" t="s">
        <v>931</v>
      </c>
      <c r="D172" s="216" t="s">
        <v>1176</v>
      </c>
      <c r="E172" s="215" t="s">
        <v>744</v>
      </c>
      <c r="F172" s="215" t="s">
        <v>1170</v>
      </c>
      <c r="G172" s="158" t="s">
        <v>763</v>
      </c>
      <c r="H172" s="220">
        <v>0.16</v>
      </c>
      <c r="I172" s="158" t="s">
        <v>692</v>
      </c>
      <c r="J172" s="223">
        <v>1</v>
      </c>
      <c r="K172" s="224">
        <v>40876</v>
      </c>
      <c r="L172" s="225">
        <v>40876</v>
      </c>
      <c r="M172" s="235"/>
      <c r="N172" s="235"/>
      <c r="O172" s="228">
        <v>12820.51</v>
      </c>
      <c r="P172" s="228">
        <v>1282.05</v>
      </c>
      <c r="Q172" s="29">
        <f t="shared" si="36"/>
        <v>368</v>
      </c>
      <c r="R172" s="25" t="s">
        <v>693</v>
      </c>
      <c r="S172" s="29">
        <f t="shared" si="35"/>
        <v>368</v>
      </c>
      <c r="T172" s="29">
        <f t="shared" si="28"/>
        <v>-71.3</v>
      </c>
      <c r="U172" s="217" t="s">
        <v>718</v>
      </c>
      <c r="V172" s="238" t="s">
        <v>764</v>
      </c>
      <c r="W172" s="38">
        <v>8</v>
      </c>
      <c r="X172" s="239">
        <f t="shared" si="29"/>
        <v>13.18</v>
      </c>
      <c r="Y172" s="38">
        <f t="shared" si="30"/>
        <v>-5.18</v>
      </c>
      <c r="Z172" s="250">
        <f t="shared" si="31"/>
        <v>-65</v>
      </c>
      <c r="AA172" s="38">
        <f t="shared" si="32"/>
        <v>-65</v>
      </c>
      <c r="AB172" s="38">
        <f t="shared" si="33"/>
        <v>-65</v>
      </c>
      <c r="AE172" s="15">
        <v>2300</v>
      </c>
      <c r="AG172" s="257"/>
    </row>
    <row r="173" ht="15" customHeight="1" spans="1:33">
      <c r="A173" s="25">
        <v>166</v>
      </c>
      <c r="B173" s="214" t="s">
        <v>1178</v>
      </c>
      <c r="C173" s="215" t="s">
        <v>931</v>
      </c>
      <c r="D173" s="216" t="s">
        <v>1176</v>
      </c>
      <c r="E173" s="215" t="s">
        <v>1179</v>
      </c>
      <c r="F173" s="215" t="s">
        <v>1170</v>
      </c>
      <c r="G173" s="158" t="s">
        <v>763</v>
      </c>
      <c r="H173" s="220">
        <v>0.16</v>
      </c>
      <c r="I173" s="158" t="s">
        <v>692</v>
      </c>
      <c r="J173" s="223">
        <v>1</v>
      </c>
      <c r="K173" s="224">
        <v>40876</v>
      </c>
      <c r="L173" s="225">
        <v>40876</v>
      </c>
      <c r="M173" s="235"/>
      <c r="N173" s="235"/>
      <c r="O173" s="228">
        <v>12820.51</v>
      </c>
      <c r="P173" s="228">
        <v>1282.05</v>
      </c>
      <c r="Q173" s="29">
        <f t="shared" si="36"/>
        <v>368</v>
      </c>
      <c r="R173" s="25" t="s">
        <v>693</v>
      </c>
      <c r="S173" s="29">
        <f t="shared" si="35"/>
        <v>368</v>
      </c>
      <c r="T173" s="29">
        <f t="shared" si="28"/>
        <v>-71.3</v>
      </c>
      <c r="U173" s="217" t="s">
        <v>718</v>
      </c>
      <c r="V173" s="238" t="s">
        <v>764</v>
      </c>
      <c r="W173" s="38">
        <v>8</v>
      </c>
      <c r="X173" s="239">
        <f t="shared" si="29"/>
        <v>13.18</v>
      </c>
      <c r="Y173" s="38">
        <f t="shared" si="30"/>
        <v>-5.18</v>
      </c>
      <c r="Z173" s="250">
        <f t="shared" si="31"/>
        <v>-65</v>
      </c>
      <c r="AA173" s="38">
        <f t="shared" si="32"/>
        <v>-65</v>
      </c>
      <c r="AB173" s="38">
        <f t="shared" si="33"/>
        <v>-65</v>
      </c>
      <c r="AE173" s="15">
        <v>2300</v>
      </c>
      <c r="AG173" s="257"/>
    </row>
    <row r="174" ht="15" customHeight="1" spans="1:33">
      <c r="A174" s="25">
        <v>167</v>
      </c>
      <c r="B174" s="214" t="s">
        <v>1180</v>
      </c>
      <c r="C174" s="215" t="s">
        <v>931</v>
      </c>
      <c r="D174" s="216" t="s">
        <v>1176</v>
      </c>
      <c r="E174" s="215" t="s">
        <v>1179</v>
      </c>
      <c r="F174" s="215" t="s">
        <v>1170</v>
      </c>
      <c r="G174" s="158" t="s">
        <v>763</v>
      </c>
      <c r="H174" s="220">
        <v>0.16</v>
      </c>
      <c r="I174" s="158" t="s">
        <v>692</v>
      </c>
      <c r="J174" s="223">
        <v>1</v>
      </c>
      <c r="K174" s="224">
        <v>40876</v>
      </c>
      <c r="L174" s="225">
        <v>40876</v>
      </c>
      <c r="M174" s="235"/>
      <c r="N174" s="235"/>
      <c r="O174" s="228">
        <v>12820.51</v>
      </c>
      <c r="P174" s="228">
        <v>1282.05</v>
      </c>
      <c r="Q174" s="29">
        <f t="shared" si="36"/>
        <v>368</v>
      </c>
      <c r="R174" s="25" t="s">
        <v>693</v>
      </c>
      <c r="S174" s="29">
        <f t="shared" si="35"/>
        <v>368</v>
      </c>
      <c r="T174" s="29">
        <f t="shared" si="28"/>
        <v>-71.3</v>
      </c>
      <c r="U174" s="217" t="s">
        <v>718</v>
      </c>
      <c r="V174" s="238" t="s">
        <v>764</v>
      </c>
      <c r="W174" s="38">
        <v>8</v>
      </c>
      <c r="X174" s="239">
        <f t="shared" si="29"/>
        <v>13.18</v>
      </c>
      <c r="Y174" s="38">
        <f t="shared" si="30"/>
        <v>-5.18</v>
      </c>
      <c r="Z174" s="250">
        <f t="shared" si="31"/>
        <v>-65</v>
      </c>
      <c r="AA174" s="38">
        <f t="shared" si="32"/>
        <v>-65</v>
      </c>
      <c r="AB174" s="38">
        <f t="shared" si="33"/>
        <v>-65</v>
      </c>
      <c r="AE174" s="15">
        <v>2300</v>
      </c>
      <c r="AG174" s="257"/>
    </row>
    <row r="175" ht="15" customHeight="1" spans="1:33">
      <c r="A175" s="25">
        <v>168</v>
      </c>
      <c r="B175" s="214" t="s">
        <v>1181</v>
      </c>
      <c r="C175" s="215" t="s">
        <v>1182</v>
      </c>
      <c r="D175" s="216" t="s">
        <v>1183</v>
      </c>
      <c r="E175" s="215" t="s">
        <v>690</v>
      </c>
      <c r="F175" s="215" t="s">
        <v>1184</v>
      </c>
      <c r="G175" s="158" t="s">
        <v>763</v>
      </c>
      <c r="H175" s="220">
        <v>0.1</v>
      </c>
      <c r="I175" s="158" t="s">
        <v>692</v>
      </c>
      <c r="J175" s="223">
        <v>1</v>
      </c>
      <c r="K175" s="224">
        <v>31644</v>
      </c>
      <c r="L175" s="225">
        <v>31644</v>
      </c>
      <c r="M175" s="235"/>
      <c r="N175" s="235"/>
      <c r="O175" s="228">
        <v>1534.56</v>
      </c>
      <c r="P175" s="228">
        <v>153.46</v>
      </c>
      <c r="Q175" s="29">
        <f t="shared" si="36"/>
        <v>230</v>
      </c>
      <c r="R175" s="25" t="s">
        <v>693</v>
      </c>
      <c r="S175" s="29">
        <f t="shared" si="35"/>
        <v>230</v>
      </c>
      <c r="T175" s="29">
        <f t="shared" si="28"/>
        <v>49.88</v>
      </c>
      <c r="U175" s="217" t="s">
        <v>718</v>
      </c>
      <c r="V175" s="238" t="s">
        <v>764</v>
      </c>
      <c r="X175" s="239">
        <f t="shared" si="29"/>
        <v>38.48</v>
      </c>
      <c r="Y175" s="38">
        <f t="shared" si="30"/>
        <v>-38.48</v>
      </c>
      <c r="Z175" s="250" t="e">
        <f t="shared" si="31"/>
        <v>#DIV/0!</v>
      </c>
      <c r="AA175" s="38" t="e">
        <f t="shared" si="32"/>
        <v>#DIV/0!</v>
      </c>
      <c r="AB175" s="38" t="e">
        <f t="shared" si="33"/>
        <v>#DIV/0!</v>
      </c>
      <c r="AE175" s="15">
        <v>2300</v>
      </c>
      <c r="AG175" s="257"/>
    </row>
    <row r="176" ht="15" customHeight="1" spans="1:33">
      <c r="A176" s="25">
        <v>169</v>
      </c>
      <c r="B176" s="214" t="s">
        <v>1185</v>
      </c>
      <c r="C176" s="215" t="s">
        <v>1186</v>
      </c>
      <c r="D176" s="216" t="s">
        <v>1187</v>
      </c>
      <c r="E176" s="215" t="s">
        <v>690</v>
      </c>
      <c r="F176" s="215" t="s">
        <v>1188</v>
      </c>
      <c r="G176" s="158" t="s">
        <v>780</v>
      </c>
      <c r="H176" s="220">
        <v>0.2</v>
      </c>
      <c r="I176" s="158" t="s">
        <v>692</v>
      </c>
      <c r="J176" s="223">
        <v>1</v>
      </c>
      <c r="K176" s="224">
        <v>31644</v>
      </c>
      <c r="L176" s="225">
        <v>31644</v>
      </c>
      <c r="M176" s="235"/>
      <c r="N176" s="235"/>
      <c r="O176" s="228">
        <v>2790</v>
      </c>
      <c r="P176" s="228">
        <v>279</v>
      </c>
      <c r="Q176" s="29">
        <f t="shared" si="36"/>
        <v>374</v>
      </c>
      <c r="R176" s="25" t="s">
        <v>693</v>
      </c>
      <c r="S176" s="29">
        <f t="shared" ref="S176:S207" si="37">ROUND(Q176,0)</f>
        <v>374</v>
      </c>
      <c r="T176" s="29">
        <f t="shared" si="28"/>
        <v>34.05</v>
      </c>
      <c r="U176" s="217" t="s">
        <v>718</v>
      </c>
      <c r="V176" s="238" t="s">
        <v>764</v>
      </c>
      <c r="X176" s="239">
        <f t="shared" si="29"/>
        <v>38.48</v>
      </c>
      <c r="Y176" s="38">
        <f t="shared" si="30"/>
        <v>-38.48</v>
      </c>
      <c r="Z176" s="250" t="e">
        <f t="shared" si="31"/>
        <v>#DIV/0!</v>
      </c>
      <c r="AA176" s="38" t="e">
        <f t="shared" si="32"/>
        <v>#DIV/0!</v>
      </c>
      <c r="AB176" s="38" t="e">
        <f t="shared" si="33"/>
        <v>#DIV/0!</v>
      </c>
      <c r="AE176" s="15">
        <v>1870</v>
      </c>
      <c r="AG176" s="257"/>
    </row>
    <row r="177" ht="15" customHeight="1" spans="1:33">
      <c r="A177" s="25">
        <v>170</v>
      </c>
      <c r="B177" s="214" t="s">
        <v>1189</v>
      </c>
      <c r="C177" s="215" t="s">
        <v>1008</v>
      </c>
      <c r="D177" s="216" t="s">
        <v>1190</v>
      </c>
      <c r="E177" s="215" t="s">
        <v>972</v>
      </c>
      <c r="F177" s="215" t="s">
        <v>1191</v>
      </c>
      <c r="G177" s="158" t="s">
        <v>763</v>
      </c>
      <c r="H177" s="220">
        <v>0.3</v>
      </c>
      <c r="I177" s="158" t="s">
        <v>692</v>
      </c>
      <c r="J177" s="223">
        <v>1</v>
      </c>
      <c r="K177" s="224">
        <v>34079</v>
      </c>
      <c r="L177" s="225">
        <v>34079</v>
      </c>
      <c r="M177" s="235"/>
      <c r="N177" s="235"/>
      <c r="O177" s="228">
        <v>12440</v>
      </c>
      <c r="P177" s="228">
        <v>1244</v>
      </c>
      <c r="Q177" s="29">
        <f t="shared" si="36"/>
        <v>690</v>
      </c>
      <c r="R177" s="25" t="s">
        <v>693</v>
      </c>
      <c r="S177" s="29">
        <f t="shared" si="37"/>
        <v>690</v>
      </c>
      <c r="T177" s="29">
        <f t="shared" si="28"/>
        <v>-44.53</v>
      </c>
      <c r="U177" s="217" t="s">
        <v>718</v>
      </c>
      <c r="V177" s="238" t="s">
        <v>764</v>
      </c>
      <c r="X177" s="239">
        <f t="shared" si="29"/>
        <v>31.81</v>
      </c>
      <c r="Y177" s="38">
        <f t="shared" si="30"/>
        <v>-31.81</v>
      </c>
      <c r="Z177" s="250" t="e">
        <f t="shared" si="31"/>
        <v>#DIV/0!</v>
      </c>
      <c r="AA177" s="38" t="e">
        <f t="shared" si="32"/>
        <v>#DIV/0!</v>
      </c>
      <c r="AB177" s="38" t="e">
        <f t="shared" si="33"/>
        <v>#DIV/0!</v>
      </c>
      <c r="AE177" s="15">
        <v>2300</v>
      </c>
      <c r="AG177" s="257"/>
    </row>
    <row r="178" s="126" customFormat="1" ht="15" customHeight="1" spans="1:33">
      <c r="A178" s="162">
        <v>171</v>
      </c>
      <c r="B178" s="214" t="s">
        <v>1192</v>
      </c>
      <c r="C178" s="215" t="s">
        <v>1040</v>
      </c>
      <c r="D178" s="216" t="s">
        <v>1193</v>
      </c>
      <c r="E178" s="215" t="s">
        <v>744</v>
      </c>
      <c r="F178" s="215" t="s">
        <v>1042</v>
      </c>
      <c r="G178" s="158" t="s">
        <v>763</v>
      </c>
      <c r="H178" s="220">
        <v>0.14</v>
      </c>
      <c r="I178" s="158" t="s">
        <v>692</v>
      </c>
      <c r="J178" s="223">
        <v>1</v>
      </c>
      <c r="K178" s="224">
        <v>40541</v>
      </c>
      <c r="L178" s="225">
        <v>40541</v>
      </c>
      <c r="M178" s="235"/>
      <c r="N178" s="235"/>
      <c r="O178" s="228">
        <v>25641.03</v>
      </c>
      <c r="P178" s="228">
        <v>2564.1</v>
      </c>
      <c r="Q178" s="29">
        <f t="shared" si="36"/>
        <v>322</v>
      </c>
      <c r="R178" s="25" t="s">
        <v>693</v>
      </c>
      <c r="S178" s="29">
        <f t="shared" si="37"/>
        <v>322</v>
      </c>
      <c r="T178" s="29">
        <f t="shared" si="28"/>
        <v>-87.44</v>
      </c>
      <c r="U178" s="217" t="s">
        <v>718</v>
      </c>
      <c r="V178" s="238" t="s">
        <v>764</v>
      </c>
      <c r="W178" s="38">
        <v>8</v>
      </c>
      <c r="X178" s="239">
        <f t="shared" si="29"/>
        <v>14.1</v>
      </c>
      <c r="Y178" s="38">
        <f t="shared" si="30"/>
        <v>-6.1</v>
      </c>
      <c r="Z178" s="250">
        <f t="shared" si="31"/>
        <v>-76</v>
      </c>
      <c r="AA178" s="38">
        <f t="shared" si="32"/>
        <v>-76</v>
      </c>
      <c r="AB178" s="38">
        <f t="shared" si="33"/>
        <v>-76</v>
      </c>
      <c r="AE178" s="15">
        <v>2300</v>
      </c>
      <c r="AF178" s="15"/>
      <c r="AG178" s="257"/>
    </row>
    <row r="179" s="126" customFormat="1" ht="15" customHeight="1" spans="1:33">
      <c r="A179" s="162">
        <v>172</v>
      </c>
      <c r="B179" s="214" t="s">
        <v>1194</v>
      </c>
      <c r="C179" s="215" t="s">
        <v>1040</v>
      </c>
      <c r="D179" s="216" t="s">
        <v>1193</v>
      </c>
      <c r="E179" s="215" t="s">
        <v>744</v>
      </c>
      <c r="F179" s="215" t="s">
        <v>1042</v>
      </c>
      <c r="G179" s="158" t="s">
        <v>763</v>
      </c>
      <c r="H179" s="220">
        <v>0.14</v>
      </c>
      <c r="I179" s="158" t="s">
        <v>692</v>
      </c>
      <c r="J179" s="223">
        <v>1</v>
      </c>
      <c r="K179" s="224">
        <v>40541</v>
      </c>
      <c r="L179" s="225">
        <v>40541</v>
      </c>
      <c r="M179" s="235"/>
      <c r="N179" s="235"/>
      <c r="O179" s="228">
        <v>25641.03</v>
      </c>
      <c r="P179" s="228">
        <v>2564.1</v>
      </c>
      <c r="Q179" s="29">
        <f t="shared" si="36"/>
        <v>322</v>
      </c>
      <c r="R179" s="25" t="s">
        <v>693</v>
      </c>
      <c r="S179" s="29">
        <f t="shared" si="37"/>
        <v>322</v>
      </c>
      <c r="T179" s="29">
        <f t="shared" si="28"/>
        <v>-87.44</v>
      </c>
      <c r="U179" s="217" t="s">
        <v>718</v>
      </c>
      <c r="V179" s="238" t="s">
        <v>764</v>
      </c>
      <c r="W179" s="38">
        <v>8</v>
      </c>
      <c r="X179" s="239">
        <f t="shared" si="29"/>
        <v>14.1</v>
      </c>
      <c r="Y179" s="38">
        <f t="shared" si="30"/>
        <v>-6.1</v>
      </c>
      <c r="Z179" s="250">
        <f t="shared" si="31"/>
        <v>-76</v>
      </c>
      <c r="AA179" s="38">
        <f t="shared" si="32"/>
        <v>-76</v>
      </c>
      <c r="AB179" s="38">
        <f t="shared" si="33"/>
        <v>-76</v>
      </c>
      <c r="AE179" s="15">
        <v>2300</v>
      </c>
      <c r="AF179" s="15"/>
      <c r="AG179" s="257"/>
    </row>
    <row r="180" s="126" customFormat="1" ht="15" customHeight="1" spans="1:33">
      <c r="A180" s="162">
        <v>173</v>
      </c>
      <c r="B180" s="214" t="s">
        <v>1195</v>
      </c>
      <c r="C180" s="215" t="s">
        <v>1040</v>
      </c>
      <c r="D180" s="216" t="s">
        <v>1046</v>
      </c>
      <c r="E180" s="215" t="s">
        <v>744</v>
      </c>
      <c r="F180" s="215" t="s">
        <v>1047</v>
      </c>
      <c r="G180" s="158" t="s">
        <v>763</v>
      </c>
      <c r="H180" s="220">
        <v>0.14</v>
      </c>
      <c r="I180" s="158" t="s">
        <v>692</v>
      </c>
      <c r="J180" s="223">
        <v>1</v>
      </c>
      <c r="K180" s="224">
        <v>40512</v>
      </c>
      <c r="L180" s="225">
        <v>40512</v>
      </c>
      <c r="M180" s="235"/>
      <c r="N180" s="235"/>
      <c r="O180" s="228">
        <v>17948.72</v>
      </c>
      <c r="P180" s="228">
        <v>1794.87</v>
      </c>
      <c r="Q180" s="29">
        <f t="shared" si="36"/>
        <v>322</v>
      </c>
      <c r="R180" s="25" t="s">
        <v>693</v>
      </c>
      <c r="S180" s="29">
        <f t="shared" si="37"/>
        <v>322</v>
      </c>
      <c r="T180" s="29">
        <f t="shared" si="28"/>
        <v>-82.06</v>
      </c>
      <c r="U180" s="217" t="s">
        <v>718</v>
      </c>
      <c r="V180" s="238" t="s">
        <v>764</v>
      </c>
      <c r="W180" s="38">
        <v>8</v>
      </c>
      <c r="X180" s="239">
        <f t="shared" si="29"/>
        <v>14.18</v>
      </c>
      <c r="Y180" s="38">
        <f t="shared" si="30"/>
        <v>-6.18</v>
      </c>
      <c r="Z180" s="250">
        <f t="shared" si="31"/>
        <v>-77</v>
      </c>
      <c r="AA180" s="38">
        <f t="shared" si="32"/>
        <v>-77</v>
      </c>
      <c r="AB180" s="38">
        <f t="shared" si="33"/>
        <v>-77</v>
      </c>
      <c r="AE180" s="15">
        <v>2300</v>
      </c>
      <c r="AF180" s="15"/>
      <c r="AG180" s="257"/>
    </row>
    <row r="181" s="126" customFormat="1" ht="15" customHeight="1" spans="1:33">
      <c r="A181" s="162">
        <v>174</v>
      </c>
      <c r="B181" s="214" t="s">
        <v>1196</v>
      </c>
      <c r="C181" s="215" t="s">
        <v>1040</v>
      </c>
      <c r="D181" s="216" t="s">
        <v>1046</v>
      </c>
      <c r="E181" s="215" t="s">
        <v>744</v>
      </c>
      <c r="F181" s="215" t="s">
        <v>1047</v>
      </c>
      <c r="G181" s="158" t="s">
        <v>763</v>
      </c>
      <c r="H181" s="220">
        <v>0.14</v>
      </c>
      <c r="I181" s="158" t="s">
        <v>692</v>
      </c>
      <c r="J181" s="223">
        <v>1</v>
      </c>
      <c r="K181" s="224">
        <v>40512</v>
      </c>
      <c r="L181" s="225">
        <v>40512</v>
      </c>
      <c r="M181" s="235"/>
      <c r="N181" s="235"/>
      <c r="O181" s="228">
        <v>17948.72</v>
      </c>
      <c r="P181" s="228">
        <v>1794.87</v>
      </c>
      <c r="Q181" s="29">
        <f t="shared" si="36"/>
        <v>322</v>
      </c>
      <c r="R181" s="25" t="s">
        <v>693</v>
      </c>
      <c r="S181" s="29">
        <f t="shared" si="37"/>
        <v>322</v>
      </c>
      <c r="T181" s="29">
        <f t="shared" si="28"/>
        <v>-82.06</v>
      </c>
      <c r="U181" s="217" t="s">
        <v>718</v>
      </c>
      <c r="V181" s="238" t="s">
        <v>764</v>
      </c>
      <c r="W181" s="38">
        <v>8</v>
      </c>
      <c r="X181" s="239">
        <f t="shared" si="29"/>
        <v>14.18</v>
      </c>
      <c r="Y181" s="38">
        <f t="shared" si="30"/>
        <v>-6.18</v>
      </c>
      <c r="Z181" s="250">
        <f t="shared" si="31"/>
        <v>-77</v>
      </c>
      <c r="AA181" s="38">
        <f t="shared" si="32"/>
        <v>-77</v>
      </c>
      <c r="AB181" s="38">
        <f t="shared" si="33"/>
        <v>-77</v>
      </c>
      <c r="AE181" s="15">
        <v>2300</v>
      </c>
      <c r="AF181" s="15"/>
      <c r="AG181" s="257"/>
    </row>
    <row r="182" s="126" customFormat="1" ht="15" customHeight="1" spans="1:33">
      <c r="A182" s="162">
        <v>175</v>
      </c>
      <c r="B182" s="214" t="s">
        <v>1197</v>
      </c>
      <c r="C182" s="215" t="s">
        <v>1040</v>
      </c>
      <c r="D182" s="216" t="s">
        <v>1046</v>
      </c>
      <c r="E182" s="215" t="s">
        <v>744</v>
      </c>
      <c r="F182" s="215" t="s">
        <v>1047</v>
      </c>
      <c r="G182" s="158" t="s">
        <v>763</v>
      </c>
      <c r="H182" s="220">
        <v>0.14</v>
      </c>
      <c r="I182" s="158" t="s">
        <v>692</v>
      </c>
      <c r="J182" s="223">
        <v>1</v>
      </c>
      <c r="K182" s="224">
        <v>40512</v>
      </c>
      <c r="L182" s="225">
        <v>40512</v>
      </c>
      <c r="M182" s="235"/>
      <c r="N182" s="235"/>
      <c r="O182" s="228">
        <v>17948.71</v>
      </c>
      <c r="P182" s="228">
        <v>1794.87</v>
      </c>
      <c r="Q182" s="29">
        <f t="shared" si="36"/>
        <v>322</v>
      </c>
      <c r="R182" s="25" t="s">
        <v>693</v>
      </c>
      <c r="S182" s="29">
        <f t="shared" si="37"/>
        <v>322</v>
      </c>
      <c r="T182" s="29">
        <f t="shared" si="28"/>
        <v>-82.06</v>
      </c>
      <c r="U182" s="217" t="s">
        <v>718</v>
      </c>
      <c r="V182" s="238" t="s">
        <v>764</v>
      </c>
      <c r="W182" s="38">
        <v>8</v>
      </c>
      <c r="X182" s="239">
        <f t="shared" si="29"/>
        <v>14.18</v>
      </c>
      <c r="Y182" s="38">
        <f t="shared" si="30"/>
        <v>-6.18</v>
      </c>
      <c r="Z182" s="250">
        <f t="shared" si="31"/>
        <v>-77</v>
      </c>
      <c r="AA182" s="38">
        <f t="shared" si="32"/>
        <v>-77</v>
      </c>
      <c r="AB182" s="38">
        <f t="shared" si="33"/>
        <v>-77</v>
      </c>
      <c r="AE182" s="15">
        <v>2300</v>
      </c>
      <c r="AF182" s="15"/>
      <c r="AG182" s="257"/>
    </row>
    <row r="183" s="126" customFormat="1" ht="15" customHeight="1" spans="1:33">
      <c r="A183" s="162">
        <v>176</v>
      </c>
      <c r="B183" s="214" t="s">
        <v>1198</v>
      </c>
      <c r="C183" s="215" t="s">
        <v>1040</v>
      </c>
      <c r="D183" s="216" t="s">
        <v>1052</v>
      </c>
      <c r="E183" s="215" t="s">
        <v>744</v>
      </c>
      <c r="F183" s="215" t="s">
        <v>1053</v>
      </c>
      <c r="G183" s="158" t="s">
        <v>763</v>
      </c>
      <c r="H183" s="220">
        <v>0.14</v>
      </c>
      <c r="I183" s="158" t="s">
        <v>692</v>
      </c>
      <c r="J183" s="223">
        <v>1</v>
      </c>
      <c r="K183" s="224">
        <v>40904</v>
      </c>
      <c r="L183" s="225">
        <v>40904</v>
      </c>
      <c r="M183" s="235"/>
      <c r="N183" s="235"/>
      <c r="O183" s="228">
        <v>25641.03</v>
      </c>
      <c r="P183" s="228">
        <v>2564.1</v>
      </c>
      <c r="Q183" s="29">
        <f t="shared" si="36"/>
        <v>322</v>
      </c>
      <c r="R183" s="25" t="s">
        <v>693</v>
      </c>
      <c r="S183" s="29">
        <f t="shared" si="37"/>
        <v>322</v>
      </c>
      <c r="T183" s="29">
        <f t="shared" si="28"/>
        <v>-87.44</v>
      </c>
      <c r="U183" s="217" t="s">
        <v>718</v>
      </c>
      <c r="V183" s="238" t="s">
        <v>764</v>
      </c>
      <c r="W183" s="38">
        <v>8</v>
      </c>
      <c r="X183" s="239">
        <f t="shared" si="29"/>
        <v>13.11</v>
      </c>
      <c r="Y183" s="38">
        <f t="shared" si="30"/>
        <v>-5.11</v>
      </c>
      <c r="Z183" s="250">
        <f t="shared" si="31"/>
        <v>-64</v>
      </c>
      <c r="AA183" s="38">
        <f t="shared" si="32"/>
        <v>-64</v>
      </c>
      <c r="AB183" s="38">
        <f t="shared" si="33"/>
        <v>-64</v>
      </c>
      <c r="AE183" s="15">
        <v>2300</v>
      </c>
      <c r="AF183" s="15"/>
      <c r="AG183" s="257"/>
    </row>
    <row r="184" s="126" customFormat="1" ht="15" customHeight="1" spans="1:33">
      <c r="A184" s="162">
        <v>177</v>
      </c>
      <c r="B184" s="214" t="s">
        <v>1199</v>
      </c>
      <c r="C184" s="215" t="s">
        <v>953</v>
      </c>
      <c r="D184" s="216" t="s">
        <v>958</v>
      </c>
      <c r="E184" s="215" t="s">
        <v>955</v>
      </c>
      <c r="F184" s="215" t="s">
        <v>959</v>
      </c>
      <c r="G184" s="158" t="s">
        <v>717</v>
      </c>
      <c r="H184" s="220">
        <v>0.192</v>
      </c>
      <c r="I184" s="158" t="s">
        <v>692</v>
      </c>
      <c r="J184" s="223">
        <v>1</v>
      </c>
      <c r="K184" s="224">
        <v>38986</v>
      </c>
      <c r="L184" s="225">
        <v>38986</v>
      </c>
      <c r="M184" s="235"/>
      <c r="N184" s="235"/>
      <c r="O184" s="228">
        <v>5500</v>
      </c>
      <c r="P184" s="228">
        <v>550</v>
      </c>
      <c r="Q184" s="29">
        <f t="shared" si="36"/>
        <v>365</v>
      </c>
      <c r="R184" s="25" t="s">
        <v>693</v>
      </c>
      <c r="S184" s="29">
        <f t="shared" si="37"/>
        <v>365</v>
      </c>
      <c r="T184" s="29">
        <f t="shared" si="28"/>
        <v>-33.64</v>
      </c>
      <c r="U184" s="217" t="s">
        <v>718</v>
      </c>
      <c r="V184" s="238" t="s">
        <v>764</v>
      </c>
      <c r="W184" s="209">
        <v>10</v>
      </c>
      <c r="X184" s="239">
        <f t="shared" si="29"/>
        <v>18.36</v>
      </c>
      <c r="Y184" s="38">
        <f t="shared" si="30"/>
        <v>-8.36</v>
      </c>
      <c r="Z184" s="250">
        <f t="shared" si="31"/>
        <v>-84</v>
      </c>
      <c r="AA184" s="38">
        <f t="shared" si="32"/>
        <v>-84</v>
      </c>
      <c r="AB184" s="38">
        <f t="shared" si="33"/>
        <v>-84</v>
      </c>
      <c r="AE184" s="15">
        <v>1900</v>
      </c>
      <c r="AF184" s="15"/>
      <c r="AG184" s="257"/>
    </row>
    <row r="185" s="126" customFormat="1" ht="15" customHeight="1" spans="1:33">
      <c r="A185" s="162">
        <v>178</v>
      </c>
      <c r="B185" s="214" t="s">
        <v>1200</v>
      </c>
      <c r="C185" s="215" t="s">
        <v>1201</v>
      </c>
      <c r="D185" s="216" t="s">
        <v>1202</v>
      </c>
      <c r="E185" s="215" t="s">
        <v>1203</v>
      </c>
      <c r="F185" s="215"/>
      <c r="G185" s="158" t="s">
        <v>693</v>
      </c>
      <c r="H185" s="220" t="s">
        <v>693</v>
      </c>
      <c r="I185" s="158" t="s">
        <v>692</v>
      </c>
      <c r="J185" s="223">
        <v>1</v>
      </c>
      <c r="K185" s="224">
        <v>39735</v>
      </c>
      <c r="L185" s="225">
        <v>39735</v>
      </c>
      <c r="M185" s="235"/>
      <c r="N185" s="235"/>
      <c r="O185" s="228">
        <v>53880</v>
      </c>
      <c r="P185" s="228">
        <v>0</v>
      </c>
      <c r="Q185" s="29">
        <f>AG185</f>
        <v>500</v>
      </c>
      <c r="R185" s="25" t="s">
        <v>693</v>
      </c>
      <c r="S185" s="29">
        <f t="shared" si="37"/>
        <v>500</v>
      </c>
      <c r="T185" s="29" t="str">
        <f t="shared" si="28"/>
        <v/>
      </c>
      <c r="U185" s="217" t="s">
        <v>718</v>
      </c>
      <c r="V185" s="238" t="s">
        <v>764</v>
      </c>
      <c r="W185" s="209"/>
      <c r="X185" s="239">
        <f t="shared" si="29"/>
        <v>16.31</v>
      </c>
      <c r="Y185" s="38">
        <f t="shared" si="30"/>
        <v>-16.31</v>
      </c>
      <c r="Z185" s="250" t="e">
        <f t="shared" si="31"/>
        <v>#DIV/0!</v>
      </c>
      <c r="AA185" s="38" t="e">
        <f t="shared" si="32"/>
        <v>#DIV/0!</v>
      </c>
      <c r="AB185" s="38" t="e">
        <f t="shared" si="33"/>
        <v>#DIV/0!</v>
      </c>
      <c r="AF185" s="15">
        <v>15816893858</v>
      </c>
      <c r="AG185" s="257">
        <v>500</v>
      </c>
    </row>
    <row r="186" s="126" customFormat="1" ht="15" customHeight="1" spans="1:33">
      <c r="A186" s="162">
        <v>179</v>
      </c>
      <c r="B186" s="214" t="s">
        <v>1204</v>
      </c>
      <c r="C186" s="215" t="s">
        <v>1205</v>
      </c>
      <c r="D186" s="216" t="s">
        <v>716</v>
      </c>
      <c r="E186" s="215" t="s">
        <v>927</v>
      </c>
      <c r="F186" s="215"/>
      <c r="G186" s="158" t="s">
        <v>717</v>
      </c>
      <c r="H186" s="220">
        <v>90</v>
      </c>
      <c r="I186" s="158" t="s">
        <v>1206</v>
      </c>
      <c r="J186" s="223">
        <v>1</v>
      </c>
      <c r="K186" s="224">
        <v>35905</v>
      </c>
      <c r="L186" s="225">
        <v>35905</v>
      </c>
      <c r="M186" s="235"/>
      <c r="N186" s="235"/>
      <c r="O186" s="228">
        <v>0</v>
      </c>
      <c r="P186" s="228">
        <v>0</v>
      </c>
      <c r="Q186" s="29" t="e">
        <f>ROUND(AE186*H186-H186*#REF!,0)</f>
        <v>#REF!</v>
      </c>
      <c r="R186" s="25" t="s">
        <v>693</v>
      </c>
      <c r="S186" s="29" t="e">
        <f t="shared" si="37"/>
        <v>#REF!</v>
      </c>
      <c r="T186" s="29" t="str">
        <f t="shared" si="28"/>
        <v/>
      </c>
      <c r="U186" s="217" t="s">
        <v>718</v>
      </c>
      <c r="V186" s="238" t="s">
        <v>764</v>
      </c>
      <c r="W186" s="209"/>
      <c r="X186" s="239">
        <f t="shared" si="29"/>
        <v>26.8</v>
      </c>
      <c r="Y186" s="38">
        <f t="shared" si="30"/>
        <v>-26.8</v>
      </c>
      <c r="Z186" s="250" t="e">
        <f t="shared" si="31"/>
        <v>#DIV/0!</v>
      </c>
      <c r="AA186" s="38" t="e">
        <f t="shared" si="32"/>
        <v>#DIV/0!</v>
      </c>
      <c r="AB186" s="38" t="e">
        <f t="shared" si="33"/>
        <v>#DIV/0!</v>
      </c>
      <c r="AE186" s="15">
        <v>1900</v>
      </c>
      <c r="AF186" s="15"/>
      <c r="AG186" s="257"/>
    </row>
    <row r="187" s="126" customFormat="1" ht="15" customHeight="1" spans="1:33">
      <c r="A187" s="162">
        <v>180</v>
      </c>
      <c r="B187" s="214" t="s">
        <v>1207</v>
      </c>
      <c r="C187" s="215" t="s">
        <v>1208</v>
      </c>
      <c r="D187" s="216" t="s">
        <v>1209</v>
      </c>
      <c r="E187" s="215" t="s">
        <v>1070</v>
      </c>
      <c r="F187" s="215" t="s">
        <v>1210</v>
      </c>
      <c r="G187" s="158" t="s">
        <v>780</v>
      </c>
      <c r="H187" s="220">
        <v>8</v>
      </c>
      <c r="I187" s="158" t="s">
        <v>692</v>
      </c>
      <c r="J187" s="223">
        <v>1</v>
      </c>
      <c r="K187" s="224">
        <v>25934</v>
      </c>
      <c r="L187" s="225">
        <v>25934</v>
      </c>
      <c r="M187" s="235"/>
      <c r="N187" s="235"/>
      <c r="O187" s="228">
        <v>24596.48</v>
      </c>
      <c r="P187" s="228">
        <v>2459.65</v>
      </c>
      <c r="Q187" s="29">
        <f t="shared" ref="Q186:Q214" si="38">ROUND(AE187*H187,0)</f>
        <v>14960</v>
      </c>
      <c r="R187" s="25" t="s">
        <v>693</v>
      </c>
      <c r="S187" s="29">
        <f t="shared" si="37"/>
        <v>14960</v>
      </c>
      <c r="T187" s="29">
        <f t="shared" si="28"/>
        <v>508.22</v>
      </c>
      <c r="U187" s="217" t="s">
        <v>718</v>
      </c>
      <c r="V187" s="238" t="s">
        <v>764</v>
      </c>
      <c r="W187" s="38">
        <v>12</v>
      </c>
      <c r="X187" s="239">
        <f t="shared" si="29"/>
        <v>54.12</v>
      </c>
      <c r="Y187" s="38">
        <f t="shared" si="30"/>
        <v>-42.12</v>
      </c>
      <c r="Z187" s="250">
        <f t="shared" si="31"/>
        <v>-351</v>
      </c>
      <c r="AA187" s="38">
        <f t="shared" si="32"/>
        <v>-351</v>
      </c>
      <c r="AB187" s="38">
        <f t="shared" si="33"/>
        <v>-351</v>
      </c>
      <c r="AE187" s="15">
        <v>1870</v>
      </c>
      <c r="AF187" s="15"/>
      <c r="AG187" s="257"/>
    </row>
    <row r="188" s="126" customFormat="1" ht="15" customHeight="1" spans="1:33">
      <c r="A188" s="162">
        <v>181</v>
      </c>
      <c r="B188" s="214" t="s">
        <v>1211</v>
      </c>
      <c r="C188" s="215" t="s">
        <v>1208</v>
      </c>
      <c r="D188" s="216" t="s">
        <v>1212</v>
      </c>
      <c r="E188" s="215" t="s">
        <v>1070</v>
      </c>
      <c r="F188" s="215" t="s">
        <v>1210</v>
      </c>
      <c r="G188" s="158" t="s">
        <v>780</v>
      </c>
      <c r="H188" s="220">
        <v>8</v>
      </c>
      <c r="I188" s="158" t="s">
        <v>692</v>
      </c>
      <c r="J188" s="223">
        <v>1</v>
      </c>
      <c r="K188" s="224">
        <v>25569</v>
      </c>
      <c r="L188" s="225">
        <v>25569</v>
      </c>
      <c r="M188" s="235"/>
      <c r="N188" s="235"/>
      <c r="O188" s="228">
        <v>24596.48</v>
      </c>
      <c r="P188" s="228">
        <v>2459.65</v>
      </c>
      <c r="Q188" s="29">
        <f t="shared" si="38"/>
        <v>14960</v>
      </c>
      <c r="R188" s="25" t="s">
        <v>693</v>
      </c>
      <c r="S188" s="29">
        <f t="shared" si="37"/>
        <v>14960</v>
      </c>
      <c r="T188" s="29">
        <f t="shared" si="28"/>
        <v>508.22</v>
      </c>
      <c r="U188" s="217" t="s">
        <v>718</v>
      </c>
      <c r="V188" s="238" t="s">
        <v>764</v>
      </c>
      <c r="W188" s="38">
        <v>12</v>
      </c>
      <c r="X188" s="239">
        <f t="shared" si="29"/>
        <v>55.12</v>
      </c>
      <c r="Y188" s="38">
        <f t="shared" si="30"/>
        <v>-43.12</v>
      </c>
      <c r="Z188" s="250">
        <f t="shared" si="31"/>
        <v>-359</v>
      </c>
      <c r="AA188" s="38">
        <f t="shared" si="32"/>
        <v>-359</v>
      </c>
      <c r="AB188" s="38">
        <f t="shared" si="33"/>
        <v>-359</v>
      </c>
      <c r="AE188" s="15">
        <v>1870</v>
      </c>
      <c r="AF188" s="15"/>
      <c r="AG188" s="257"/>
    </row>
    <row r="189" ht="15" customHeight="1" spans="1:33">
      <c r="A189" s="25">
        <v>182</v>
      </c>
      <c r="B189" s="214" t="s">
        <v>1213</v>
      </c>
      <c r="C189" s="215" t="s">
        <v>1214</v>
      </c>
      <c r="D189" s="216" t="s">
        <v>1215</v>
      </c>
      <c r="E189" s="215" t="s">
        <v>1070</v>
      </c>
      <c r="F189" s="215" t="s">
        <v>1216</v>
      </c>
      <c r="G189" s="158" t="s">
        <v>780</v>
      </c>
      <c r="H189" s="220">
        <v>3.5</v>
      </c>
      <c r="I189" s="158" t="s">
        <v>692</v>
      </c>
      <c r="J189" s="223">
        <v>1</v>
      </c>
      <c r="K189" s="224">
        <v>26299</v>
      </c>
      <c r="L189" s="225">
        <v>26299</v>
      </c>
      <c r="M189" s="235"/>
      <c r="N189" s="235"/>
      <c r="O189" s="228">
        <v>6266.81</v>
      </c>
      <c r="P189" s="228">
        <v>626.68</v>
      </c>
      <c r="Q189" s="29">
        <f t="shared" si="38"/>
        <v>6545</v>
      </c>
      <c r="R189" s="25" t="s">
        <v>693</v>
      </c>
      <c r="S189" s="29">
        <f t="shared" si="37"/>
        <v>6545</v>
      </c>
      <c r="T189" s="29">
        <f t="shared" si="28"/>
        <v>944.39</v>
      </c>
      <c r="U189" s="217" t="s">
        <v>718</v>
      </c>
      <c r="V189" s="238" t="s">
        <v>764</v>
      </c>
      <c r="W189" s="38">
        <v>16</v>
      </c>
      <c r="X189" s="239">
        <f t="shared" si="29"/>
        <v>53.12</v>
      </c>
      <c r="Y189" s="38">
        <f t="shared" si="30"/>
        <v>-37.12</v>
      </c>
      <c r="Z189" s="250">
        <f t="shared" si="31"/>
        <v>-232</v>
      </c>
      <c r="AA189" s="38">
        <f t="shared" si="32"/>
        <v>-232</v>
      </c>
      <c r="AB189" s="38">
        <f t="shared" si="33"/>
        <v>-232</v>
      </c>
      <c r="AE189" s="15">
        <v>1870</v>
      </c>
      <c r="AG189" s="257"/>
    </row>
    <row r="190" s="126" customFormat="1" ht="15" customHeight="1" spans="1:33">
      <c r="A190" s="162">
        <v>183</v>
      </c>
      <c r="B190" s="214" t="s">
        <v>1217</v>
      </c>
      <c r="C190" s="215" t="s">
        <v>1214</v>
      </c>
      <c r="D190" s="216" t="s">
        <v>1218</v>
      </c>
      <c r="E190" s="215" t="s">
        <v>1070</v>
      </c>
      <c r="F190" s="215" t="s">
        <v>839</v>
      </c>
      <c r="G190" s="158" t="s">
        <v>780</v>
      </c>
      <c r="H190" s="220">
        <v>6</v>
      </c>
      <c r="I190" s="158" t="s">
        <v>692</v>
      </c>
      <c r="J190" s="223">
        <v>1</v>
      </c>
      <c r="K190" s="224">
        <v>21186</v>
      </c>
      <c r="L190" s="225">
        <v>21186</v>
      </c>
      <c r="M190" s="235"/>
      <c r="N190" s="235"/>
      <c r="O190" s="228">
        <v>8640</v>
      </c>
      <c r="P190" s="228">
        <v>864</v>
      </c>
      <c r="Q190" s="240">
        <f t="shared" si="38"/>
        <v>11220</v>
      </c>
      <c r="R190" s="162" t="s">
        <v>693</v>
      </c>
      <c r="S190" s="29">
        <f t="shared" si="37"/>
        <v>11220</v>
      </c>
      <c r="T190" s="240">
        <f t="shared" si="28"/>
        <v>1198.61</v>
      </c>
      <c r="U190" s="217" t="s">
        <v>718</v>
      </c>
      <c r="V190" s="238" t="s">
        <v>764</v>
      </c>
      <c r="W190" s="209">
        <v>16</v>
      </c>
      <c r="X190" s="242">
        <f t="shared" si="29"/>
        <v>67.13</v>
      </c>
      <c r="Y190" s="209">
        <f t="shared" si="30"/>
        <v>-51.13</v>
      </c>
      <c r="Z190" s="251">
        <f t="shared" si="31"/>
        <v>-320</v>
      </c>
      <c r="AA190" s="209">
        <f t="shared" si="32"/>
        <v>-320</v>
      </c>
      <c r="AB190" s="209">
        <f t="shared" si="33"/>
        <v>-320</v>
      </c>
      <c r="AE190" s="126">
        <v>1870</v>
      </c>
      <c r="AG190" s="258"/>
    </row>
    <row r="191" s="126" customFormat="1" ht="15" customHeight="1" spans="1:33">
      <c r="A191" s="162">
        <v>184</v>
      </c>
      <c r="B191" s="214" t="s">
        <v>1219</v>
      </c>
      <c r="C191" s="215" t="s">
        <v>1214</v>
      </c>
      <c r="D191" s="216" t="s">
        <v>1220</v>
      </c>
      <c r="E191" s="215" t="s">
        <v>1070</v>
      </c>
      <c r="F191" s="215" t="s">
        <v>1221</v>
      </c>
      <c r="G191" s="158" t="s">
        <v>780</v>
      </c>
      <c r="H191" s="220">
        <v>6</v>
      </c>
      <c r="I191" s="158" t="s">
        <v>692</v>
      </c>
      <c r="J191" s="223">
        <v>1</v>
      </c>
      <c r="K191" s="224">
        <v>27030</v>
      </c>
      <c r="L191" s="225">
        <v>27030</v>
      </c>
      <c r="M191" s="235"/>
      <c r="N191" s="235"/>
      <c r="O191" s="228">
        <v>35326.18</v>
      </c>
      <c r="P191" s="228">
        <v>3532.62</v>
      </c>
      <c r="Q191" s="240">
        <f t="shared" si="38"/>
        <v>11220</v>
      </c>
      <c r="R191" s="162" t="s">
        <v>693</v>
      </c>
      <c r="S191" s="29">
        <f t="shared" si="37"/>
        <v>11220</v>
      </c>
      <c r="T191" s="240">
        <f t="shared" si="28"/>
        <v>217.61</v>
      </c>
      <c r="U191" s="217" t="s">
        <v>718</v>
      </c>
      <c r="V191" s="238" t="s">
        <v>764</v>
      </c>
      <c r="W191" s="209">
        <v>16</v>
      </c>
      <c r="X191" s="242">
        <f t="shared" si="29"/>
        <v>51.12</v>
      </c>
      <c r="Y191" s="209">
        <f t="shared" si="30"/>
        <v>-35.12</v>
      </c>
      <c r="Z191" s="251">
        <f t="shared" si="31"/>
        <v>-220</v>
      </c>
      <c r="AA191" s="209">
        <f t="shared" si="32"/>
        <v>-220</v>
      </c>
      <c r="AB191" s="209">
        <f t="shared" si="33"/>
        <v>-220</v>
      </c>
      <c r="AE191" s="126">
        <v>1870</v>
      </c>
      <c r="AG191" s="258"/>
    </row>
    <row r="192" ht="15" customHeight="1" spans="1:33">
      <c r="A192" s="25">
        <v>185</v>
      </c>
      <c r="B192" s="214" t="s">
        <v>1222</v>
      </c>
      <c r="C192" s="215" t="s">
        <v>1214</v>
      </c>
      <c r="D192" s="216" t="s">
        <v>1223</v>
      </c>
      <c r="E192" s="215" t="s">
        <v>1070</v>
      </c>
      <c r="F192" s="215" t="s">
        <v>1224</v>
      </c>
      <c r="G192" s="158" t="s">
        <v>780</v>
      </c>
      <c r="H192" s="220">
        <v>2.67</v>
      </c>
      <c r="I192" s="158" t="s">
        <v>692</v>
      </c>
      <c r="J192" s="223">
        <v>1</v>
      </c>
      <c r="K192" s="224">
        <v>33756</v>
      </c>
      <c r="L192" s="225">
        <v>33756</v>
      </c>
      <c r="M192" s="235"/>
      <c r="N192" s="235"/>
      <c r="O192" s="228">
        <v>43820</v>
      </c>
      <c r="P192" s="228">
        <v>4382</v>
      </c>
      <c r="Q192" s="29">
        <f t="shared" si="38"/>
        <v>4993</v>
      </c>
      <c r="R192" s="25" t="s">
        <v>693</v>
      </c>
      <c r="S192" s="29">
        <f t="shared" si="37"/>
        <v>4993</v>
      </c>
      <c r="T192" s="29">
        <f t="shared" si="28"/>
        <v>13.94</v>
      </c>
      <c r="U192" s="217" t="s">
        <v>718</v>
      </c>
      <c r="V192" s="238" t="s">
        <v>764</v>
      </c>
      <c r="W192" s="38">
        <v>16</v>
      </c>
      <c r="X192" s="239">
        <f t="shared" si="29"/>
        <v>32.69</v>
      </c>
      <c r="Y192" s="38">
        <f t="shared" si="30"/>
        <v>-16.69</v>
      </c>
      <c r="Z192" s="250">
        <f t="shared" si="31"/>
        <v>-104</v>
      </c>
      <c r="AA192" s="38">
        <f t="shared" si="32"/>
        <v>-104</v>
      </c>
      <c r="AB192" s="38">
        <f t="shared" si="33"/>
        <v>-104</v>
      </c>
      <c r="AE192" s="15">
        <v>1870</v>
      </c>
      <c r="AG192" s="257"/>
    </row>
    <row r="193" ht="15" customHeight="1" spans="1:33">
      <c r="A193" s="25">
        <v>186</v>
      </c>
      <c r="B193" s="214" t="s">
        <v>1225</v>
      </c>
      <c r="C193" s="215" t="s">
        <v>1214</v>
      </c>
      <c r="D193" s="216" t="s">
        <v>1226</v>
      </c>
      <c r="E193" s="215" t="s">
        <v>1070</v>
      </c>
      <c r="F193" s="215" t="s">
        <v>1227</v>
      </c>
      <c r="G193" s="158" t="s">
        <v>780</v>
      </c>
      <c r="H193" s="220">
        <v>2.8</v>
      </c>
      <c r="I193" s="158" t="s">
        <v>692</v>
      </c>
      <c r="J193" s="223">
        <v>1</v>
      </c>
      <c r="K193" s="224">
        <v>31778</v>
      </c>
      <c r="L193" s="225">
        <v>31778</v>
      </c>
      <c r="M193" s="235"/>
      <c r="N193" s="235"/>
      <c r="O193" s="228">
        <v>18489</v>
      </c>
      <c r="P193" s="228">
        <v>1848.9</v>
      </c>
      <c r="Q193" s="29">
        <f t="shared" si="38"/>
        <v>5236</v>
      </c>
      <c r="R193" s="25" t="s">
        <v>693</v>
      </c>
      <c r="S193" s="29">
        <f t="shared" si="37"/>
        <v>5236</v>
      </c>
      <c r="T193" s="29">
        <f t="shared" si="28"/>
        <v>183.2</v>
      </c>
      <c r="U193" s="217" t="s">
        <v>718</v>
      </c>
      <c r="V193" s="238" t="s">
        <v>764</v>
      </c>
      <c r="W193" s="38">
        <v>16</v>
      </c>
      <c r="X193" s="239">
        <f t="shared" si="29"/>
        <v>38.11</v>
      </c>
      <c r="Y193" s="38">
        <f t="shared" si="30"/>
        <v>-22.11</v>
      </c>
      <c r="Z193" s="250">
        <f t="shared" si="31"/>
        <v>-138</v>
      </c>
      <c r="AA193" s="38">
        <f t="shared" si="32"/>
        <v>-138</v>
      </c>
      <c r="AB193" s="38">
        <f t="shared" si="33"/>
        <v>-138</v>
      </c>
      <c r="AE193" s="15">
        <v>1870</v>
      </c>
      <c r="AG193" s="257"/>
    </row>
    <row r="194" ht="15" customHeight="1" spans="1:33">
      <c r="A194" s="25">
        <v>187</v>
      </c>
      <c r="B194" s="214" t="s">
        <v>1228</v>
      </c>
      <c r="C194" s="215" t="s">
        <v>1214</v>
      </c>
      <c r="D194" s="216" t="s">
        <v>1229</v>
      </c>
      <c r="E194" s="215" t="s">
        <v>1070</v>
      </c>
      <c r="F194" s="215" t="s">
        <v>1227</v>
      </c>
      <c r="G194" s="158" t="s">
        <v>780</v>
      </c>
      <c r="H194" s="220">
        <v>2.8</v>
      </c>
      <c r="I194" s="158" t="s">
        <v>692</v>
      </c>
      <c r="J194" s="223">
        <v>1</v>
      </c>
      <c r="K194" s="224">
        <v>31778</v>
      </c>
      <c r="L194" s="225">
        <v>31778</v>
      </c>
      <c r="M194" s="235"/>
      <c r="N194" s="235"/>
      <c r="O194" s="228">
        <v>28878</v>
      </c>
      <c r="P194" s="228">
        <v>2887.8</v>
      </c>
      <c r="Q194" s="29">
        <f t="shared" si="38"/>
        <v>5236</v>
      </c>
      <c r="R194" s="25" t="s">
        <v>693</v>
      </c>
      <c r="S194" s="29">
        <f t="shared" si="37"/>
        <v>5236</v>
      </c>
      <c r="T194" s="29">
        <f t="shared" si="28"/>
        <v>81.31</v>
      </c>
      <c r="U194" s="217" t="s">
        <v>718</v>
      </c>
      <c r="V194" s="238" t="s">
        <v>764</v>
      </c>
      <c r="W194" s="38">
        <v>16</v>
      </c>
      <c r="X194" s="239">
        <f t="shared" si="29"/>
        <v>38.11</v>
      </c>
      <c r="Y194" s="38">
        <f t="shared" si="30"/>
        <v>-22.11</v>
      </c>
      <c r="Z194" s="250">
        <f t="shared" si="31"/>
        <v>-138</v>
      </c>
      <c r="AA194" s="38">
        <f t="shared" si="32"/>
        <v>-138</v>
      </c>
      <c r="AB194" s="38">
        <f t="shared" si="33"/>
        <v>-138</v>
      </c>
      <c r="AE194" s="15">
        <v>1870</v>
      </c>
      <c r="AG194" s="257"/>
    </row>
    <row r="195" ht="15" customHeight="1" spans="1:33">
      <c r="A195" s="25">
        <v>188</v>
      </c>
      <c r="B195" s="214" t="s">
        <v>1230</v>
      </c>
      <c r="C195" s="215" t="s">
        <v>1214</v>
      </c>
      <c r="D195" s="216" t="s">
        <v>1231</v>
      </c>
      <c r="E195" s="215" t="s">
        <v>1070</v>
      </c>
      <c r="F195" s="215" t="s">
        <v>1232</v>
      </c>
      <c r="G195" s="158" t="s">
        <v>780</v>
      </c>
      <c r="H195" s="220">
        <v>2.8</v>
      </c>
      <c r="I195" s="158" t="s">
        <v>692</v>
      </c>
      <c r="J195" s="223">
        <v>1</v>
      </c>
      <c r="K195" s="224">
        <v>38240</v>
      </c>
      <c r="L195" s="225">
        <v>38240</v>
      </c>
      <c r="M195" s="235"/>
      <c r="N195" s="235"/>
      <c r="O195" s="228">
        <v>46600</v>
      </c>
      <c r="P195" s="228">
        <v>4660</v>
      </c>
      <c r="Q195" s="29">
        <f t="shared" si="38"/>
        <v>5236</v>
      </c>
      <c r="R195" s="25" t="s">
        <v>693</v>
      </c>
      <c r="S195" s="29">
        <f t="shared" si="37"/>
        <v>5236</v>
      </c>
      <c r="T195" s="29">
        <f t="shared" si="28"/>
        <v>12.36</v>
      </c>
      <c r="U195" s="217" t="s">
        <v>718</v>
      </c>
      <c r="V195" s="238" t="s">
        <v>764</v>
      </c>
      <c r="W195" s="38">
        <v>16</v>
      </c>
      <c r="X195" s="239">
        <f t="shared" si="29"/>
        <v>20.41</v>
      </c>
      <c r="Y195" s="38">
        <f t="shared" si="30"/>
        <v>-4.41</v>
      </c>
      <c r="Z195" s="250">
        <f t="shared" si="31"/>
        <v>-28</v>
      </c>
      <c r="AA195" s="38">
        <f t="shared" si="32"/>
        <v>-28</v>
      </c>
      <c r="AB195" s="38">
        <f t="shared" si="33"/>
        <v>-28</v>
      </c>
      <c r="AE195" s="15">
        <v>1870</v>
      </c>
      <c r="AG195" s="257"/>
    </row>
    <row r="196" ht="15" customHeight="1" spans="1:33">
      <c r="A196" s="25">
        <v>189</v>
      </c>
      <c r="B196" s="214" t="s">
        <v>1233</v>
      </c>
      <c r="C196" s="215" t="s">
        <v>1214</v>
      </c>
      <c r="D196" s="216" t="s">
        <v>1234</v>
      </c>
      <c r="E196" s="215" t="s">
        <v>1070</v>
      </c>
      <c r="F196" s="215" t="s">
        <v>1227</v>
      </c>
      <c r="G196" s="158" t="s">
        <v>780</v>
      </c>
      <c r="H196" s="220">
        <v>2.8</v>
      </c>
      <c r="I196" s="158" t="s">
        <v>692</v>
      </c>
      <c r="J196" s="223">
        <v>1</v>
      </c>
      <c r="K196" s="224">
        <v>38544</v>
      </c>
      <c r="L196" s="225">
        <v>38544</v>
      </c>
      <c r="M196" s="235"/>
      <c r="N196" s="235"/>
      <c r="O196" s="228">
        <v>84000</v>
      </c>
      <c r="P196" s="228">
        <v>8400</v>
      </c>
      <c r="Q196" s="29">
        <f t="shared" si="38"/>
        <v>5236</v>
      </c>
      <c r="R196" s="25" t="s">
        <v>693</v>
      </c>
      <c r="S196" s="29">
        <f t="shared" si="37"/>
        <v>5236</v>
      </c>
      <c r="T196" s="29">
        <f t="shared" si="28"/>
        <v>-37.67</v>
      </c>
      <c r="U196" s="217" t="s">
        <v>718</v>
      </c>
      <c r="V196" s="238" t="s">
        <v>764</v>
      </c>
      <c r="W196" s="38">
        <v>16</v>
      </c>
      <c r="X196" s="239">
        <f t="shared" si="29"/>
        <v>19.57</v>
      </c>
      <c r="Y196" s="38">
        <f t="shared" si="30"/>
        <v>-3.57</v>
      </c>
      <c r="Z196" s="250">
        <f t="shared" si="31"/>
        <v>-22</v>
      </c>
      <c r="AA196" s="38">
        <f t="shared" si="32"/>
        <v>-22</v>
      </c>
      <c r="AB196" s="38">
        <f t="shared" si="33"/>
        <v>-22</v>
      </c>
      <c r="AE196" s="15">
        <v>1870</v>
      </c>
      <c r="AG196" s="257"/>
    </row>
    <row r="197" ht="15" customHeight="1" spans="1:33">
      <c r="A197" s="25">
        <v>190</v>
      </c>
      <c r="B197" s="214" t="s">
        <v>1235</v>
      </c>
      <c r="C197" s="215" t="s">
        <v>1214</v>
      </c>
      <c r="D197" s="216" t="s">
        <v>1236</v>
      </c>
      <c r="E197" s="215" t="s">
        <v>1070</v>
      </c>
      <c r="F197" s="215" t="s">
        <v>1227</v>
      </c>
      <c r="G197" s="158" t="s">
        <v>780</v>
      </c>
      <c r="H197" s="220">
        <v>2.8</v>
      </c>
      <c r="I197" s="158" t="s">
        <v>692</v>
      </c>
      <c r="J197" s="223">
        <v>1</v>
      </c>
      <c r="K197" s="224">
        <v>38551</v>
      </c>
      <c r="L197" s="225">
        <v>38551</v>
      </c>
      <c r="M197" s="235"/>
      <c r="N197" s="235"/>
      <c r="O197" s="228">
        <v>96050</v>
      </c>
      <c r="P197" s="228">
        <v>9605</v>
      </c>
      <c r="Q197" s="29">
        <f t="shared" si="38"/>
        <v>5236</v>
      </c>
      <c r="R197" s="25" t="s">
        <v>693</v>
      </c>
      <c r="S197" s="29">
        <f t="shared" si="37"/>
        <v>5236</v>
      </c>
      <c r="T197" s="29">
        <f t="shared" si="28"/>
        <v>-45.49</v>
      </c>
      <c r="U197" s="217" t="s">
        <v>718</v>
      </c>
      <c r="V197" s="238" t="s">
        <v>764</v>
      </c>
      <c r="W197" s="38">
        <v>16</v>
      </c>
      <c r="X197" s="239">
        <f t="shared" si="29"/>
        <v>19.55</v>
      </c>
      <c r="Y197" s="38">
        <f t="shared" si="30"/>
        <v>-3.55</v>
      </c>
      <c r="Z197" s="250">
        <f t="shared" si="31"/>
        <v>-22</v>
      </c>
      <c r="AA197" s="38">
        <f t="shared" si="32"/>
        <v>-22</v>
      </c>
      <c r="AB197" s="38">
        <f t="shared" si="33"/>
        <v>-22</v>
      </c>
      <c r="AE197" s="15">
        <v>1870</v>
      </c>
      <c r="AG197" s="257"/>
    </row>
    <row r="198" ht="15" customHeight="1" spans="1:33">
      <c r="A198" s="25">
        <v>191</v>
      </c>
      <c r="B198" s="214" t="s">
        <v>1237</v>
      </c>
      <c r="C198" s="215" t="s">
        <v>688</v>
      </c>
      <c r="D198" s="216" t="s">
        <v>1238</v>
      </c>
      <c r="E198" s="215" t="s">
        <v>1070</v>
      </c>
      <c r="F198" s="215" t="s">
        <v>691</v>
      </c>
      <c r="G198" s="158" t="s">
        <v>780</v>
      </c>
      <c r="H198" s="220">
        <v>2.8</v>
      </c>
      <c r="I198" s="158" t="s">
        <v>692</v>
      </c>
      <c r="J198" s="223">
        <v>1</v>
      </c>
      <c r="K198" s="224">
        <v>38985</v>
      </c>
      <c r="L198" s="225">
        <v>38985</v>
      </c>
      <c r="M198" s="235"/>
      <c r="N198" s="235"/>
      <c r="O198" s="228">
        <v>35050</v>
      </c>
      <c r="P198" s="228">
        <v>2650</v>
      </c>
      <c r="Q198" s="29">
        <f t="shared" si="38"/>
        <v>5236</v>
      </c>
      <c r="R198" s="25" t="s">
        <v>693</v>
      </c>
      <c r="S198" s="29">
        <f t="shared" si="37"/>
        <v>5236</v>
      </c>
      <c r="T198" s="29">
        <f t="shared" si="28"/>
        <v>97.58</v>
      </c>
      <c r="U198" s="217" t="s">
        <v>718</v>
      </c>
      <c r="V198" s="238" t="s">
        <v>764</v>
      </c>
      <c r="W198" s="38">
        <v>16</v>
      </c>
      <c r="X198" s="239">
        <f t="shared" si="29"/>
        <v>18.36</v>
      </c>
      <c r="Y198" s="38">
        <f t="shared" si="30"/>
        <v>-2.36</v>
      </c>
      <c r="Z198" s="250">
        <f t="shared" si="31"/>
        <v>-15</v>
      </c>
      <c r="AA198" s="38">
        <f t="shared" si="32"/>
        <v>-15</v>
      </c>
      <c r="AB198" s="38">
        <f t="shared" si="33"/>
        <v>-15</v>
      </c>
      <c r="AE198" s="15">
        <v>1870</v>
      </c>
      <c r="AG198" s="257"/>
    </row>
    <row r="199" ht="15" customHeight="1" spans="1:33">
      <c r="A199" s="25">
        <v>192</v>
      </c>
      <c r="B199" s="214" t="s">
        <v>1239</v>
      </c>
      <c r="C199" s="215" t="s">
        <v>688</v>
      </c>
      <c r="D199" s="216" t="s">
        <v>1238</v>
      </c>
      <c r="E199" s="215" t="s">
        <v>1070</v>
      </c>
      <c r="F199" s="215" t="s">
        <v>691</v>
      </c>
      <c r="G199" s="158" t="s">
        <v>780</v>
      </c>
      <c r="H199" s="220">
        <v>2.8</v>
      </c>
      <c r="I199" s="158" t="s">
        <v>692</v>
      </c>
      <c r="J199" s="223">
        <v>1</v>
      </c>
      <c r="K199" s="224">
        <v>38985</v>
      </c>
      <c r="L199" s="225">
        <v>38985</v>
      </c>
      <c r="M199" s="235"/>
      <c r="N199" s="235"/>
      <c r="O199" s="228">
        <v>38050</v>
      </c>
      <c r="P199" s="228">
        <v>2950</v>
      </c>
      <c r="Q199" s="29">
        <f t="shared" si="38"/>
        <v>5236</v>
      </c>
      <c r="R199" s="25" t="s">
        <v>693</v>
      </c>
      <c r="S199" s="29">
        <f t="shared" si="37"/>
        <v>5236</v>
      </c>
      <c r="T199" s="29">
        <f t="shared" si="28"/>
        <v>77.49</v>
      </c>
      <c r="U199" s="217" t="s">
        <v>718</v>
      </c>
      <c r="V199" s="238" t="s">
        <v>764</v>
      </c>
      <c r="W199" s="38">
        <v>16</v>
      </c>
      <c r="X199" s="239">
        <f t="shared" si="29"/>
        <v>18.36</v>
      </c>
      <c r="Y199" s="38">
        <f t="shared" si="30"/>
        <v>-2.36</v>
      </c>
      <c r="Z199" s="250">
        <f t="shared" si="31"/>
        <v>-15</v>
      </c>
      <c r="AA199" s="38">
        <f t="shared" si="32"/>
        <v>-15</v>
      </c>
      <c r="AB199" s="38">
        <f t="shared" si="33"/>
        <v>-15</v>
      </c>
      <c r="AE199" s="15">
        <v>1870</v>
      </c>
      <c r="AG199" s="257"/>
    </row>
    <row r="200" ht="15" customHeight="1" spans="1:33">
      <c r="A200" s="25">
        <v>193</v>
      </c>
      <c r="B200" s="214" t="s">
        <v>1240</v>
      </c>
      <c r="C200" s="215" t="s">
        <v>688</v>
      </c>
      <c r="D200" s="216" t="s">
        <v>1241</v>
      </c>
      <c r="E200" s="215" t="s">
        <v>1070</v>
      </c>
      <c r="F200" s="215" t="s">
        <v>691</v>
      </c>
      <c r="G200" s="158" t="s">
        <v>780</v>
      </c>
      <c r="H200" s="220">
        <v>2.8</v>
      </c>
      <c r="I200" s="158" t="s">
        <v>692</v>
      </c>
      <c r="J200" s="223">
        <v>1</v>
      </c>
      <c r="K200" s="224">
        <v>39370</v>
      </c>
      <c r="L200" s="225">
        <v>39370</v>
      </c>
      <c r="M200" s="235"/>
      <c r="N200" s="235"/>
      <c r="O200" s="228">
        <v>38075</v>
      </c>
      <c r="P200" s="228">
        <v>6092.28</v>
      </c>
      <c r="Q200" s="29">
        <f t="shared" si="38"/>
        <v>5236</v>
      </c>
      <c r="R200" s="25" t="s">
        <v>693</v>
      </c>
      <c r="S200" s="29">
        <f t="shared" si="37"/>
        <v>5236</v>
      </c>
      <c r="T200" s="29">
        <f t="shared" si="28"/>
        <v>-14.06</v>
      </c>
      <c r="U200" s="217" t="s">
        <v>718</v>
      </c>
      <c r="V200" s="238" t="s">
        <v>764</v>
      </c>
      <c r="W200" s="38">
        <v>16</v>
      </c>
      <c r="X200" s="239">
        <f t="shared" si="29"/>
        <v>17.31</v>
      </c>
      <c r="Y200" s="38">
        <f t="shared" si="30"/>
        <v>-1.31</v>
      </c>
      <c r="Z200" s="250">
        <f t="shared" si="31"/>
        <v>-8</v>
      </c>
      <c r="AA200" s="38">
        <f t="shared" si="32"/>
        <v>-8</v>
      </c>
      <c r="AB200" s="38">
        <f t="shared" si="33"/>
        <v>-8</v>
      </c>
      <c r="AE200" s="15">
        <v>1870</v>
      </c>
      <c r="AG200" s="257"/>
    </row>
    <row r="201" ht="15" customHeight="1" spans="1:33">
      <c r="A201" s="25">
        <v>194</v>
      </c>
      <c r="B201" s="214" t="s">
        <v>1242</v>
      </c>
      <c r="C201" s="215" t="s">
        <v>1243</v>
      </c>
      <c r="D201" s="216" t="s">
        <v>1244</v>
      </c>
      <c r="E201" s="215" t="s">
        <v>1070</v>
      </c>
      <c r="F201" s="215" t="s">
        <v>1245</v>
      </c>
      <c r="G201" s="158" t="s">
        <v>780</v>
      </c>
      <c r="H201" s="220">
        <v>2.2</v>
      </c>
      <c r="I201" s="158" t="s">
        <v>692</v>
      </c>
      <c r="J201" s="223">
        <v>1</v>
      </c>
      <c r="K201" s="224">
        <v>25569</v>
      </c>
      <c r="L201" s="225">
        <v>25569</v>
      </c>
      <c r="M201" s="235"/>
      <c r="N201" s="235"/>
      <c r="O201" s="228">
        <v>3070.81</v>
      </c>
      <c r="P201" s="228">
        <v>307.07</v>
      </c>
      <c r="Q201" s="29">
        <f t="shared" si="38"/>
        <v>4114</v>
      </c>
      <c r="R201" s="25" t="s">
        <v>693</v>
      </c>
      <c r="S201" s="29">
        <f t="shared" si="37"/>
        <v>4114</v>
      </c>
      <c r="T201" s="29">
        <f t="shared" ref="T201:T240" si="39">IF(P201=0,"",(S201-P201)/P201*100)</f>
        <v>1239.76</v>
      </c>
      <c r="U201" s="217" t="s">
        <v>718</v>
      </c>
      <c r="V201" s="238" t="s">
        <v>764</v>
      </c>
      <c r="X201" s="239">
        <f t="shared" ref="X201:X240" si="40">($X$4-L201)/365</f>
        <v>55.12</v>
      </c>
      <c r="Y201" s="38">
        <f t="shared" ref="Y201:Y240" si="41">W201-X201</f>
        <v>-55.12</v>
      </c>
      <c r="Z201" s="250" t="e">
        <f t="shared" ref="Z201:Z240" si="42">Y201/W201*100</f>
        <v>#DIV/0!</v>
      </c>
      <c r="AA201" s="38" t="e">
        <f t="shared" ref="AA201:AA240" si="43">Z201</f>
        <v>#DIV/0!</v>
      </c>
      <c r="AB201" s="38" t="e">
        <f t="shared" ref="AB201:AB240" si="44">Z201*0.4+AA201*0.6</f>
        <v>#DIV/0!</v>
      </c>
      <c r="AE201" s="15">
        <v>1870</v>
      </c>
      <c r="AG201" s="257"/>
    </row>
    <row r="202" ht="15" customHeight="1" spans="1:33">
      <c r="A202" s="25">
        <v>195</v>
      </c>
      <c r="B202" s="214" t="s">
        <v>1246</v>
      </c>
      <c r="C202" s="215" t="s">
        <v>1243</v>
      </c>
      <c r="D202" s="216">
        <v>40</v>
      </c>
      <c r="E202" s="215" t="s">
        <v>1070</v>
      </c>
      <c r="F202" s="215" t="s">
        <v>1247</v>
      </c>
      <c r="G202" s="158" t="s">
        <v>780</v>
      </c>
      <c r="H202" s="220">
        <v>1.5</v>
      </c>
      <c r="I202" s="158" t="s">
        <v>692</v>
      </c>
      <c r="J202" s="223">
        <v>1</v>
      </c>
      <c r="K202" s="224">
        <v>31413</v>
      </c>
      <c r="L202" s="225">
        <v>31413</v>
      </c>
      <c r="M202" s="235"/>
      <c r="N202" s="235"/>
      <c r="O202" s="228">
        <v>14651</v>
      </c>
      <c r="P202" s="228">
        <v>1465.1</v>
      </c>
      <c r="Q202" s="29">
        <f t="shared" si="38"/>
        <v>2805</v>
      </c>
      <c r="R202" s="25" t="s">
        <v>693</v>
      </c>
      <c r="S202" s="29">
        <f t="shared" si="37"/>
        <v>2805</v>
      </c>
      <c r="T202" s="29">
        <f t="shared" si="39"/>
        <v>91.45</v>
      </c>
      <c r="U202" s="217" t="s">
        <v>718</v>
      </c>
      <c r="V202" s="238" t="s">
        <v>764</v>
      </c>
      <c r="X202" s="239">
        <f t="shared" si="40"/>
        <v>39.11</v>
      </c>
      <c r="Y202" s="38">
        <f t="shared" si="41"/>
        <v>-39.11</v>
      </c>
      <c r="Z202" s="250" t="e">
        <f t="shared" si="42"/>
        <v>#DIV/0!</v>
      </c>
      <c r="AA202" s="38" t="e">
        <f t="shared" si="43"/>
        <v>#DIV/0!</v>
      </c>
      <c r="AB202" s="38" t="e">
        <f t="shared" si="44"/>
        <v>#DIV/0!</v>
      </c>
      <c r="AE202" s="15">
        <v>1870</v>
      </c>
      <c r="AG202" s="257"/>
    </row>
    <row r="203" ht="15" customHeight="1" spans="1:33">
      <c r="A203" s="25">
        <v>196</v>
      </c>
      <c r="B203" s="214" t="s">
        <v>1248</v>
      </c>
      <c r="C203" s="215" t="s">
        <v>1249</v>
      </c>
      <c r="D203" s="216" t="s">
        <v>1250</v>
      </c>
      <c r="E203" s="215" t="s">
        <v>1070</v>
      </c>
      <c r="F203" s="215" t="s">
        <v>1251</v>
      </c>
      <c r="G203" s="158" t="s">
        <v>780</v>
      </c>
      <c r="H203" s="220">
        <v>3.5</v>
      </c>
      <c r="I203" s="158" t="s">
        <v>692</v>
      </c>
      <c r="J203" s="223">
        <v>1</v>
      </c>
      <c r="K203" s="224">
        <v>25569</v>
      </c>
      <c r="L203" s="225">
        <v>25569</v>
      </c>
      <c r="M203" s="235"/>
      <c r="N203" s="235"/>
      <c r="O203" s="228">
        <v>6350.12</v>
      </c>
      <c r="P203" s="228">
        <v>635.01</v>
      </c>
      <c r="Q203" s="29">
        <f t="shared" si="38"/>
        <v>6545</v>
      </c>
      <c r="R203" s="25" t="s">
        <v>693</v>
      </c>
      <c r="S203" s="29">
        <f t="shared" si="37"/>
        <v>6545</v>
      </c>
      <c r="T203" s="29">
        <f t="shared" si="39"/>
        <v>930.69</v>
      </c>
      <c r="U203" s="217" t="s">
        <v>718</v>
      </c>
      <c r="V203" s="238" t="s">
        <v>764</v>
      </c>
      <c r="W203" s="38">
        <v>16</v>
      </c>
      <c r="X203" s="239">
        <f t="shared" si="40"/>
        <v>55.12</v>
      </c>
      <c r="Y203" s="38">
        <f t="shared" si="41"/>
        <v>-39.12</v>
      </c>
      <c r="Z203" s="250">
        <f t="shared" si="42"/>
        <v>-245</v>
      </c>
      <c r="AA203" s="38">
        <f t="shared" si="43"/>
        <v>-245</v>
      </c>
      <c r="AB203" s="38">
        <f t="shared" si="44"/>
        <v>-245</v>
      </c>
      <c r="AE203" s="15">
        <v>1870</v>
      </c>
      <c r="AG203" s="257"/>
    </row>
    <row r="204" ht="15" customHeight="1" spans="1:33">
      <c r="A204" s="25">
        <v>197</v>
      </c>
      <c r="B204" s="214" t="s">
        <v>1252</v>
      </c>
      <c r="C204" s="215" t="s">
        <v>1249</v>
      </c>
      <c r="D204" s="216" t="s">
        <v>1250</v>
      </c>
      <c r="E204" s="215" t="s">
        <v>1070</v>
      </c>
      <c r="F204" s="215" t="s">
        <v>1251</v>
      </c>
      <c r="G204" s="158" t="s">
        <v>780</v>
      </c>
      <c r="H204" s="220">
        <v>3.5</v>
      </c>
      <c r="I204" s="158" t="s">
        <v>692</v>
      </c>
      <c r="J204" s="223">
        <v>1</v>
      </c>
      <c r="K204" s="224">
        <v>25569</v>
      </c>
      <c r="L204" s="225">
        <v>25569</v>
      </c>
      <c r="M204" s="235"/>
      <c r="N204" s="235"/>
      <c r="O204" s="228">
        <v>6220.52</v>
      </c>
      <c r="P204" s="228">
        <v>622.05</v>
      </c>
      <c r="Q204" s="29">
        <f t="shared" si="38"/>
        <v>6545</v>
      </c>
      <c r="R204" s="25" t="s">
        <v>693</v>
      </c>
      <c r="S204" s="29">
        <f t="shared" si="37"/>
        <v>6545</v>
      </c>
      <c r="T204" s="29">
        <f t="shared" si="39"/>
        <v>952.17</v>
      </c>
      <c r="U204" s="217" t="s">
        <v>718</v>
      </c>
      <c r="V204" s="238" t="s">
        <v>764</v>
      </c>
      <c r="W204" s="38">
        <v>16</v>
      </c>
      <c r="X204" s="239">
        <f t="shared" si="40"/>
        <v>55.12</v>
      </c>
      <c r="Y204" s="38">
        <f t="shared" si="41"/>
        <v>-39.12</v>
      </c>
      <c r="Z204" s="250">
        <f t="shared" si="42"/>
        <v>-245</v>
      </c>
      <c r="AA204" s="38">
        <f t="shared" si="43"/>
        <v>-245</v>
      </c>
      <c r="AB204" s="38">
        <f t="shared" si="44"/>
        <v>-245</v>
      </c>
      <c r="AE204" s="15">
        <v>1870</v>
      </c>
      <c r="AG204" s="257"/>
    </row>
    <row r="205" ht="15" customHeight="1" spans="1:33">
      <c r="A205" s="25">
        <v>198</v>
      </c>
      <c r="B205" s="214" t="s">
        <v>1253</v>
      </c>
      <c r="C205" s="215" t="s">
        <v>1254</v>
      </c>
      <c r="D205" s="216" t="s">
        <v>1255</v>
      </c>
      <c r="E205" s="215" t="s">
        <v>1070</v>
      </c>
      <c r="F205" s="215" t="s">
        <v>1256</v>
      </c>
      <c r="G205" s="158" t="s">
        <v>780</v>
      </c>
      <c r="H205" s="220">
        <v>1</v>
      </c>
      <c r="I205" s="158" t="s">
        <v>692</v>
      </c>
      <c r="J205" s="223">
        <v>1</v>
      </c>
      <c r="K205" s="224">
        <v>26299</v>
      </c>
      <c r="L205" s="225">
        <v>26299</v>
      </c>
      <c r="M205" s="235"/>
      <c r="N205" s="235"/>
      <c r="O205" s="228">
        <v>4998.84</v>
      </c>
      <c r="P205" s="228">
        <v>499.88</v>
      </c>
      <c r="Q205" s="29">
        <f t="shared" si="38"/>
        <v>1870</v>
      </c>
      <c r="R205" s="25" t="s">
        <v>693</v>
      </c>
      <c r="S205" s="29">
        <f t="shared" si="37"/>
        <v>1870</v>
      </c>
      <c r="T205" s="29">
        <f t="shared" si="39"/>
        <v>274.09</v>
      </c>
      <c r="U205" s="217" t="s">
        <v>718</v>
      </c>
      <c r="V205" s="238" t="s">
        <v>764</v>
      </c>
      <c r="W205" s="38">
        <v>16</v>
      </c>
      <c r="X205" s="239">
        <f t="shared" si="40"/>
        <v>53.12</v>
      </c>
      <c r="Y205" s="38">
        <f t="shared" si="41"/>
        <v>-37.12</v>
      </c>
      <c r="Z205" s="250">
        <f t="shared" si="42"/>
        <v>-232</v>
      </c>
      <c r="AA205" s="38">
        <f t="shared" si="43"/>
        <v>-232</v>
      </c>
      <c r="AB205" s="38">
        <f t="shared" si="44"/>
        <v>-232</v>
      </c>
      <c r="AE205" s="15">
        <v>1870</v>
      </c>
      <c r="AG205" s="257"/>
    </row>
    <row r="206" ht="15" customHeight="1" spans="1:33">
      <c r="A206" s="25">
        <v>199</v>
      </c>
      <c r="B206" s="214" t="s">
        <v>1257</v>
      </c>
      <c r="C206" s="215" t="s">
        <v>1258</v>
      </c>
      <c r="D206" s="216" t="s">
        <v>1259</v>
      </c>
      <c r="E206" s="215" t="s">
        <v>1070</v>
      </c>
      <c r="F206" s="215" t="s">
        <v>1260</v>
      </c>
      <c r="G206" s="158" t="s">
        <v>780</v>
      </c>
      <c r="H206" s="220">
        <v>2.5</v>
      </c>
      <c r="I206" s="158" t="s">
        <v>692</v>
      </c>
      <c r="J206" s="223">
        <v>1</v>
      </c>
      <c r="K206" s="224">
        <v>33939</v>
      </c>
      <c r="L206" s="225">
        <v>33939</v>
      </c>
      <c r="M206" s="235"/>
      <c r="N206" s="235"/>
      <c r="O206" s="228">
        <v>31039</v>
      </c>
      <c r="P206" s="228">
        <v>3103.9</v>
      </c>
      <c r="Q206" s="29">
        <f t="shared" si="38"/>
        <v>4675</v>
      </c>
      <c r="R206" s="25" t="s">
        <v>693</v>
      </c>
      <c r="S206" s="29">
        <f t="shared" si="37"/>
        <v>4675</v>
      </c>
      <c r="T206" s="29">
        <f t="shared" si="39"/>
        <v>50.62</v>
      </c>
      <c r="U206" s="217" t="s">
        <v>718</v>
      </c>
      <c r="V206" s="238" t="s">
        <v>764</v>
      </c>
      <c r="W206" s="38">
        <v>16</v>
      </c>
      <c r="X206" s="239">
        <f t="shared" si="40"/>
        <v>32.19</v>
      </c>
      <c r="Y206" s="38">
        <f t="shared" si="41"/>
        <v>-16.19</v>
      </c>
      <c r="Z206" s="250">
        <f t="shared" si="42"/>
        <v>-101</v>
      </c>
      <c r="AA206" s="38">
        <f t="shared" si="43"/>
        <v>-101</v>
      </c>
      <c r="AB206" s="38">
        <f t="shared" si="44"/>
        <v>-101</v>
      </c>
      <c r="AE206" s="15">
        <v>1870</v>
      </c>
      <c r="AG206" s="257"/>
    </row>
    <row r="207" ht="15" customHeight="1" spans="1:33">
      <c r="A207" s="25">
        <v>200</v>
      </c>
      <c r="B207" s="214" t="s">
        <v>1261</v>
      </c>
      <c r="C207" s="215" t="s">
        <v>1262</v>
      </c>
      <c r="D207" s="216" t="s">
        <v>1263</v>
      </c>
      <c r="E207" s="215" t="s">
        <v>1070</v>
      </c>
      <c r="F207" s="215" t="s">
        <v>1264</v>
      </c>
      <c r="G207" s="158" t="s">
        <v>780</v>
      </c>
      <c r="H207" s="220">
        <v>2.65</v>
      </c>
      <c r="I207" s="158" t="s">
        <v>692</v>
      </c>
      <c r="J207" s="223">
        <v>1</v>
      </c>
      <c r="K207" s="224">
        <v>31868</v>
      </c>
      <c r="L207" s="225">
        <v>31868</v>
      </c>
      <c r="M207" s="235"/>
      <c r="N207" s="235"/>
      <c r="O207" s="228">
        <v>44640</v>
      </c>
      <c r="P207" s="228">
        <v>4464</v>
      </c>
      <c r="Q207" s="29">
        <f t="shared" si="38"/>
        <v>4956</v>
      </c>
      <c r="R207" s="25" t="s">
        <v>693</v>
      </c>
      <c r="S207" s="29">
        <f t="shared" si="37"/>
        <v>4956</v>
      </c>
      <c r="T207" s="29">
        <f t="shared" si="39"/>
        <v>11.02</v>
      </c>
      <c r="U207" s="217" t="s">
        <v>718</v>
      </c>
      <c r="V207" s="238" t="s">
        <v>764</v>
      </c>
      <c r="W207" s="209">
        <v>16</v>
      </c>
      <c r="X207" s="239">
        <f t="shared" si="40"/>
        <v>37.86</v>
      </c>
      <c r="Y207" s="38">
        <f t="shared" si="41"/>
        <v>-21.86</v>
      </c>
      <c r="Z207" s="250">
        <f t="shared" si="42"/>
        <v>-137</v>
      </c>
      <c r="AA207" s="38">
        <f t="shared" si="43"/>
        <v>-137</v>
      </c>
      <c r="AB207" s="38">
        <f t="shared" si="44"/>
        <v>-137</v>
      </c>
      <c r="AE207" s="15">
        <v>1870</v>
      </c>
      <c r="AG207" s="257"/>
    </row>
    <row r="208" ht="15" customHeight="1" spans="1:33">
      <c r="A208" s="25">
        <v>201</v>
      </c>
      <c r="B208" s="214" t="s">
        <v>1265</v>
      </c>
      <c r="C208" s="215" t="s">
        <v>1262</v>
      </c>
      <c r="D208" s="216" t="s">
        <v>1266</v>
      </c>
      <c r="E208" s="215" t="s">
        <v>1070</v>
      </c>
      <c r="F208" s="215" t="s">
        <v>1264</v>
      </c>
      <c r="G208" s="158" t="s">
        <v>780</v>
      </c>
      <c r="H208" s="220">
        <v>3.5</v>
      </c>
      <c r="I208" s="158" t="s">
        <v>692</v>
      </c>
      <c r="J208" s="223">
        <v>1</v>
      </c>
      <c r="K208" s="224">
        <v>31625</v>
      </c>
      <c r="L208" s="225">
        <v>31625</v>
      </c>
      <c r="M208" s="235"/>
      <c r="N208" s="235"/>
      <c r="O208" s="228">
        <v>21293</v>
      </c>
      <c r="P208" s="228">
        <v>2129.3</v>
      </c>
      <c r="Q208" s="29">
        <f t="shared" si="38"/>
        <v>6545</v>
      </c>
      <c r="R208" s="25" t="s">
        <v>693</v>
      </c>
      <c r="S208" s="29">
        <f t="shared" ref="S208:S240" si="45">ROUND(Q208,0)</f>
        <v>6545</v>
      </c>
      <c r="T208" s="29">
        <f t="shared" si="39"/>
        <v>207.38</v>
      </c>
      <c r="U208" s="217" t="s">
        <v>718</v>
      </c>
      <c r="V208" s="238" t="s">
        <v>764</v>
      </c>
      <c r="W208" s="209">
        <v>16</v>
      </c>
      <c r="X208" s="239">
        <f t="shared" si="40"/>
        <v>38.53</v>
      </c>
      <c r="Y208" s="38">
        <f t="shared" si="41"/>
        <v>-22.53</v>
      </c>
      <c r="Z208" s="250">
        <f t="shared" si="42"/>
        <v>-141</v>
      </c>
      <c r="AA208" s="38">
        <f t="shared" si="43"/>
        <v>-141</v>
      </c>
      <c r="AB208" s="38">
        <f t="shared" si="44"/>
        <v>-141</v>
      </c>
      <c r="AE208" s="15">
        <v>1870</v>
      </c>
      <c r="AG208" s="257"/>
    </row>
    <row r="209" ht="15" customHeight="1" spans="1:33">
      <c r="A209" s="25">
        <v>202</v>
      </c>
      <c r="B209" s="214" t="s">
        <v>1267</v>
      </c>
      <c r="C209" s="215" t="s">
        <v>1268</v>
      </c>
      <c r="D209" s="216" t="s">
        <v>1269</v>
      </c>
      <c r="E209" s="215" t="s">
        <v>1070</v>
      </c>
      <c r="F209" s="215" t="s">
        <v>1270</v>
      </c>
      <c r="G209" s="158" t="s">
        <v>780</v>
      </c>
      <c r="H209" s="220">
        <v>5.8</v>
      </c>
      <c r="I209" s="158" t="s">
        <v>692</v>
      </c>
      <c r="J209" s="223">
        <v>1</v>
      </c>
      <c r="K209" s="224">
        <v>25569</v>
      </c>
      <c r="L209" s="225">
        <v>25569</v>
      </c>
      <c r="M209" s="235"/>
      <c r="N209" s="235"/>
      <c r="O209" s="228">
        <v>38526.78</v>
      </c>
      <c r="P209" s="228">
        <v>3852.68</v>
      </c>
      <c r="Q209" s="29">
        <f t="shared" si="38"/>
        <v>10846</v>
      </c>
      <c r="R209" s="25" t="s">
        <v>693</v>
      </c>
      <c r="S209" s="29">
        <f t="shared" si="45"/>
        <v>10846</v>
      </c>
      <c r="T209" s="29">
        <f t="shared" si="39"/>
        <v>181.52</v>
      </c>
      <c r="U209" s="217" t="s">
        <v>718</v>
      </c>
      <c r="V209" s="238" t="s">
        <v>764</v>
      </c>
      <c r="W209" s="209">
        <v>20</v>
      </c>
      <c r="X209" s="239">
        <f t="shared" si="40"/>
        <v>55.12</v>
      </c>
      <c r="Y209" s="38">
        <f t="shared" si="41"/>
        <v>-35.12</v>
      </c>
      <c r="Z209" s="250">
        <f t="shared" si="42"/>
        <v>-176</v>
      </c>
      <c r="AA209" s="38">
        <f t="shared" si="43"/>
        <v>-176</v>
      </c>
      <c r="AB209" s="38">
        <f t="shared" si="44"/>
        <v>-176</v>
      </c>
      <c r="AE209" s="15">
        <v>1870</v>
      </c>
      <c r="AG209" s="257"/>
    </row>
    <row r="210" ht="15" customHeight="1" spans="1:33">
      <c r="A210" s="25">
        <v>203</v>
      </c>
      <c r="B210" s="214" t="s">
        <v>1271</v>
      </c>
      <c r="C210" s="215" t="s">
        <v>1268</v>
      </c>
      <c r="D210" s="216" t="s">
        <v>1272</v>
      </c>
      <c r="E210" s="215" t="s">
        <v>1070</v>
      </c>
      <c r="F210" s="215" t="s">
        <v>1273</v>
      </c>
      <c r="G210" s="158" t="s">
        <v>780</v>
      </c>
      <c r="H210" s="220">
        <v>5.8</v>
      </c>
      <c r="I210" s="158" t="s">
        <v>692</v>
      </c>
      <c r="J210" s="223">
        <v>1</v>
      </c>
      <c r="K210" s="224">
        <v>25569</v>
      </c>
      <c r="L210" s="225">
        <v>25569</v>
      </c>
      <c r="M210" s="235"/>
      <c r="N210" s="235"/>
      <c r="O210" s="228">
        <v>63397.66</v>
      </c>
      <c r="P210" s="228">
        <v>6339.77</v>
      </c>
      <c r="Q210" s="29">
        <f t="shared" si="38"/>
        <v>10846</v>
      </c>
      <c r="R210" s="25" t="s">
        <v>693</v>
      </c>
      <c r="S210" s="29">
        <f t="shared" si="45"/>
        <v>10846</v>
      </c>
      <c r="T210" s="29">
        <f t="shared" si="39"/>
        <v>71.08</v>
      </c>
      <c r="U210" s="217" t="s">
        <v>718</v>
      </c>
      <c r="V210" s="238" t="s">
        <v>764</v>
      </c>
      <c r="W210" s="209">
        <v>20</v>
      </c>
      <c r="X210" s="239">
        <f t="shared" si="40"/>
        <v>55.12</v>
      </c>
      <c r="Y210" s="38">
        <f t="shared" si="41"/>
        <v>-35.12</v>
      </c>
      <c r="Z210" s="250">
        <f t="shared" si="42"/>
        <v>-176</v>
      </c>
      <c r="AA210" s="38">
        <f t="shared" si="43"/>
        <v>-176</v>
      </c>
      <c r="AB210" s="38">
        <f t="shared" si="44"/>
        <v>-176</v>
      </c>
      <c r="AE210" s="15">
        <v>1870</v>
      </c>
      <c r="AG210" s="257"/>
    </row>
    <row r="211" ht="15" customHeight="1" spans="1:33">
      <c r="A211" s="25">
        <v>204</v>
      </c>
      <c r="B211" s="214" t="s">
        <v>1274</v>
      </c>
      <c r="C211" s="215" t="s">
        <v>1275</v>
      </c>
      <c r="D211" s="216" t="s">
        <v>1276</v>
      </c>
      <c r="E211" s="215" t="s">
        <v>1089</v>
      </c>
      <c r="F211" s="215" t="s">
        <v>1277</v>
      </c>
      <c r="G211" s="158" t="s">
        <v>780</v>
      </c>
      <c r="H211" s="220">
        <v>5</v>
      </c>
      <c r="I211" s="158" t="s">
        <v>758</v>
      </c>
      <c r="J211" s="223">
        <v>1</v>
      </c>
      <c r="K211" s="224">
        <v>38071</v>
      </c>
      <c r="L211" s="225">
        <v>38071</v>
      </c>
      <c r="M211" s="235"/>
      <c r="N211" s="235"/>
      <c r="O211" s="228">
        <v>215000</v>
      </c>
      <c r="P211" s="228">
        <v>21500</v>
      </c>
      <c r="Q211" s="29">
        <f t="shared" si="38"/>
        <v>9350</v>
      </c>
      <c r="R211" s="25" t="s">
        <v>693</v>
      </c>
      <c r="S211" s="29">
        <f t="shared" si="45"/>
        <v>9350</v>
      </c>
      <c r="T211" s="29">
        <f t="shared" si="39"/>
        <v>-56.51</v>
      </c>
      <c r="U211" s="217" t="s">
        <v>718</v>
      </c>
      <c r="V211" s="238" t="s">
        <v>764</v>
      </c>
      <c r="W211" s="38">
        <v>15</v>
      </c>
      <c r="X211" s="239">
        <f t="shared" si="40"/>
        <v>20.87</v>
      </c>
      <c r="Y211" s="38">
        <f t="shared" si="41"/>
        <v>-5.87</v>
      </c>
      <c r="Z211" s="250">
        <f t="shared" si="42"/>
        <v>-39</v>
      </c>
      <c r="AA211" s="38">
        <f t="shared" si="43"/>
        <v>-39</v>
      </c>
      <c r="AB211" s="38">
        <f t="shared" si="44"/>
        <v>-39</v>
      </c>
      <c r="AE211" s="15">
        <v>1870</v>
      </c>
      <c r="AG211" s="257"/>
    </row>
    <row r="212" ht="15" customHeight="1" spans="1:33">
      <c r="A212" s="25">
        <v>205</v>
      </c>
      <c r="B212" s="214" t="s">
        <v>1278</v>
      </c>
      <c r="C212" s="215" t="s">
        <v>1275</v>
      </c>
      <c r="D212" s="216" t="s">
        <v>1276</v>
      </c>
      <c r="E212" s="215" t="s">
        <v>1089</v>
      </c>
      <c r="F212" s="215" t="s">
        <v>1277</v>
      </c>
      <c r="G212" s="158" t="s">
        <v>780</v>
      </c>
      <c r="H212" s="220">
        <v>5</v>
      </c>
      <c r="I212" s="158" t="s">
        <v>758</v>
      </c>
      <c r="J212" s="223">
        <v>1</v>
      </c>
      <c r="K212" s="224">
        <v>38184</v>
      </c>
      <c r="L212" s="225">
        <v>38184</v>
      </c>
      <c r="M212" s="235"/>
      <c r="N212" s="235"/>
      <c r="O212" s="228">
        <v>224000</v>
      </c>
      <c r="P212" s="228">
        <v>22400</v>
      </c>
      <c r="Q212" s="29">
        <f t="shared" si="38"/>
        <v>9350</v>
      </c>
      <c r="R212" s="25" t="s">
        <v>693</v>
      </c>
      <c r="S212" s="29">
        <f t="shared" si="45"/>
        <v>9350</v>
      </c>
      <c r="T212" s="29">
        <f t="shared" si="39"/>
        <v>-58.26</v>
      </c>
      <c r="U212" s="217" t="s">
        <v>718</v>
      </c>
      <c r="V212" s="238" t="s">
        <v>764</v>
      </c>
      <c r="W212" s="38">
        <v>15</v>
      </c>
      <c r="X212" s="239">
        <f t="shared" si="40"/>
        <v>20.56</v>
      </c>
      <c r="Y212" s="38">
        <f t="shared" si="41"/>
        <v>-5.56</v>
      </c>
      <c r="Z212" s="250">
        <f t="shared" si="42"/>
        <v>-37</v>
      </c>
      <c r="AA212" s="38">
        <f t="shared" si="43"/>
        <v>-37</v>
      </c>
      <c r="AB212" s="38">
        <f t="shared" si="44"/>
        <v>-37</v>
      </c>
      <c r="AE212" s="15">
        <v>1870</v>
      </c>
      <c r="AG212" s="257"/>
    </row>
    <row r="213" ht="15" customHeight="1" spans="1:33">
      <c r="A213" s="25">
        <v>206</v>
      </c>
      <c r="B213" s="214" t="s">
        <v>1279</v>
      </c>
      <c r="C213" s="215" t="s">
        <v>1275</v>
      </c>
      <c r="D213" s="216" t="s">
        <v>1280</v>
      </c>
      <c r="E213" s="215" t="s">
        <v>1089</v>
      </c>
      <c r="F213" s="215" t="s">
        <v>1277</v>
      </c>
      <c r="G213" s="158" t="s">
        <v>780</v>
      </c>
      <c r="H213" s="220">
        <v>5</v>
      </c>
      <c r="I213" s="158" t="s">
        <v>758</v>
      </c>
      <c r="J213" s="223">
        <v>1</v>
      </c>
      <c r="K213" s="224">
        <v>39354</v>
      </c>
      <c r="L213" s="225">
        <v>39354</v>
      </c>
      <c r="M213" s="235"/>
      <c r="N213" s="235"/>
      <c r="O213" s="228">
        <v>223000</v>
      </c>
      <c r="P213" s="228">
        <v>22300</v>
      </c>
      <c r="Q213" s="29">
        <f t="shared" si="38"/>
        <v>9350</v>
      </c>
      <c r="R213" s="25" t="s">
        <v>693</v>
      </c>
      <c r="S213" s="29">
        <f t="shared" si="45"/>
        <v>9350</v>
      </c>
      <c r="T213" s="29">
        <f t="shared" si="39"/>
        <v>-58.07</v>
      </c>
      <c r="U213" s="217" t="s">
        <v>718</v>
      </c>
      <c r="V213" s="238" t="s">
        <v>764</v>
      </c>
      <c r="W213" s="38">
        <v>15</v>
      </c>
      <c r="X213" s="239">
        <f t="shared" si="40"/>
        <v>17.35</v>
      </c>
      <c r="Y213" s="38">
        <f t="shared" si="41"/>
        <v>-2.35</v>
      </c>
      <c r="Z213" s="250">
        <f t="shared" si="42"/>
        <v>-16</v>
      </c>
      <c r="AA213" s="38">
        <f t="shared" si="43"/>
        <v>-16</v>
      </c>
      <c r="AB213" s="38">
        <f t="shared" si="44"/>
        <v>-16</v>
      </c>
      <c r="AE213" s="15">
        <v>1870</v>
      </c>
      <c r="AG213" s="257"/>
    </row>
    <row r="214" ht="15" customHeight="1" spans="1:33">
      <c r="A214" s="25">
        <v>207</v>
      </c>
      <c r="B214" s="214" t="s">
        <v>1281</v>
      </c>
      <c r="C214" s="215" t="s">
        <v>1091</v>
      </c>
      <c r="D214" s="216" t="s">
        <v>1282</v>
      </c>
      <c r="E214" s="215" t="s">
        <v>1102</v>
      </c>
      <c r="F214" s="215" t="s">
        <v>1094</v>
      </c>
      <c r="G214" s="158" t="s">
        <v>763</v>
      </c>
      <c r="H214" s="220">
        <v>2.02</v>
      </c>
      <c r="I214" s="158" t="s">
        <v>758</v>
      </c>
      <c r="J214" s="223">
        <v>1</v>
      </c>
      <c r="K214" s="224">
        <v>39395</v>
      </c>
      <c r="L214" s="225">
        <v>39395</v>
      </c>
      <c r="M214" s="235"/>
      <c r="N214" s="235"/>
      <c r="O214" s="228">
        <v>22500</v>
      </c>
      <c r="P214" s="228">
        <v>2250</v>
      </c>
      <c r="Q214" s="29">
        <f t="shared" si="38"/>
        <v>4646</v>
      </c>
      <c r="R214" s="25" t="s">
        <v>693</v>
      </c>
      <c r="S214" s="29">
        <f t="shared" si="45"/>
        <v>4646</v>
      </c>
      <c r="T214" s="29">
        <f t="shared" si="39"/>
        <v>106.49</v>
      </c>
      <c r="U214" s="217" t="s">
        <v>718</v>
      </c>
      <c r="V214" s="238" t="s">
        <v>764</v>
      </c>
      <c r="W214" s="38">
        <v>15</v>
      </c>
      <c r="X214" s="239">
        <f t="shared" si="40"/>
        <v>17.24</v>
      </c>
      <c r="Y214" s="38">
        <f t="shared" si="41"/>
        <v>-2.24</v>
      </c>
      <c r="Z214" s="250">
        <f t="shared" si="42"/>
        <v>-15</v>
      </c>
      <c r="AA214" s="38">
        <f t="shared" si="43"/>
        <v>-15</v>
      </c>
      <c r="AB214" s="38">
        <f t="shared" si="44"/>
        <v>-15</v>
      </c>
      <c r="AE214" s="15">
        <v>2300</v>
      </c>
      <c r="AG214" s="257"/>
    </row>
    <row r="215" s="126" customFormat="1" ht="15" customHeight="1" spans="1:33">
      <c r="A215" s="162">
        <v>208</v>
      </c>
      <c r="B215" s="214" t="s">
        <v>1283</v>
      </c>
      <c r="C215" s="215" t="s">
        <v>1284</v>
      </c>
      <c r="D215" s="218" t="s">
        <v>771</v>
      </c>
      <c r="E215" s="215" t="s">
        <v>1089</v>
      </c>
      <c r="F215" s="215" t="s">
        <v>772</v>
      </c>
      <c r="G215" s="158"/>
      <c r="H215" s="220"/>
      <c r="I215" s="158" t="s">
        <v>758</v>
      </c>
      <c r="J215" s="223">
        <v>1</v>
      </c>
      <c r="K215" s="224">
        <v>39937</v>
      </c>
      <c r="L215" s="225">
        <v>39937</v>
      </c>
      <c r="M215" s="235"/>
      <c r="N215" s="235"/>
      <c r="O215" s="228">
        <v>290000</v>
      </c>
      <c r="P215" s="228">
        <v>29000</v>
      </c>
      <c r="Q215" s="29">
        <f>ROUND(AG215*J215,0)</f>
        <v>12000</v>
      </c>
      <c r="R215" s="25" t="s">
        <v>693</v>
      </c>
      <c r="S215" s="29">
        <f t="shared" si="45"/>
        <v>12000</v>
      </c>
      <c r="T215" s="240">
        <f t="shared" si="39"/>
        <v>-58.62</v>
      </c>
      <c r="U215" s="217" t="s">
        <v>694</v>
      </c>
      <c r="V215" s="241" t="s">
        <v>668</v>
      </c>
      <c r="W215" s="209">
        <v>15</v>
      </c>
      <c r="X215" s="242">
        <f t="shared" si="40"/>
        <v>15.76</v>
      </c>
      <c r="Y215" s="209">
        <f t="shared" si="41"/>
        <v>-0.76</v>
      </c>
      <c r="Z215" s="251">
        <f t="shared" si="42"/>
        <v>-5</v>
      </c>
      <c r="AA215" s="209">
        <f t="shared" si="43"/>
        <v>-5</v>
      </c>
      <c r="AB215" s="209">
        <f t="shared" si="44"/>
        <v>-5</v>
      </c>
      <c r="AF215" s="15">
        <v>15525533672</v>
      </c>
      <c r="AG215" s="258">
        <v>12000</v>
      </c>
    </row>
    <row r="216" ht="15" customHeight="1" spans="1:31">
      <c r="A216" s="25">
        <v>209</v>
      </c>
      <c r="B216" s="214" t="s">
        <v>1285</v>
      </c>
      <c r="C216" s="215" t="s">
        <v>1100</v>
      </c>
      <c r="D216" s="218" t="s">
        <v>1101</v>
      </c>
      <c r="E216" s="215" t="s">
        <v>1286</v>
      </c>
      <c r="F216" s="215" t="s">
        <v>1103</v>
      </c>
      <c r="G216" s="158" t="s">
        <v>763</v>
      </c>
      <c r="H216" s="220">
        <v>1.21</v>
      </c>
      <c r="I216" s="158" t="s">
        <v>758</v>
      </c>
      <c r="J216" s="223">
        <v>1</v>
      </c>
      <c r="K216" s="224">
        <v>40886</v>
      </c>
      <c r="L216" s="225">
        <v>40886</v>
      </c>
      <c r="M216" s="235"/>
      <c r="N216" s="235"/>
      <c r="O216" s="228">
        <v>22500</v>
      </c>
      <c r="P216" s="228">
        <v>2250</v>
      </c>
      <c r="Q216" s="29">
        <f t="shared" ref="Q216:Q240" si="46">ROUND(AE216*H216,0)</f>
        <v>2783</v>
      </c>
      <c r="R216" s="25" t="s">
        <v>693</v>
      </c>
      <c r="S216" s="29">
        <f t="shared" si="45"/>
        <v>2783</v>
      </c>
      <c r="T216" s="29">
        <f t="shared" si="39"/>
        <v>23.69</v>
      </c>
      <c r="U216" s="217" t="s">
        <v>718</v>
      </c>
      <c r="V216" s="238" t="s">
        <v>764</v>
      </c>
      <c r="W216" s="38">
        <v>15</v>
      </c>
      <c r="X216" s="239">
        <f t="shared" si="40"/>
        <v>13.16</v>
      </c>
      <c r="Y216" s="38">
        <f t="shared" si="41"/>
        <v>1.84</v>
      </c>
      <c r="Z216" s="250">
        <f t="shared" si="42"/>
        <v>12</v>
      </c>
      <c r="AA216" s="38">
        <f t="shared" si="43"/>
        <v>12</v>
      </c>
      <c r="AB216" s="38">
        <f t="shared" si="44"/>
        <v>12</v>
      </c>
      <c r="AE216" s="15">
        <v>2300</v>
      </c>
    </row>
    <row r="217" ht="15" customHeight="1" spans="1:31">
      <c r="A217" s="25">
        <v>210</v>
      </c>
      <c r="B217" s="214" t="s">
        <v>1287</v>
      </c>
      <c r="C217" s="215" t="s">
        <v>1129</v>
      </c>
      <c r="D217" s="216" t="s">
        <v>1288</v>
      </c>
      <c r="E217" s="215" t="s">
        <v>1089</v>
      </c>
      <c r="F217" s="215" t="s">
        <v>1289</v>
      </c>
      <c r="G217" s="158" t="s">
        <v>763</v>
      </c>
      <c r="H217" s="220">
        <v>3.74</v>
      </c>
      <c r="I217" s="158" t="s">
        <v>692</v>
      </c>
      <c r="J217" s="223">
        <v>1</v>
      </c>
      <c r="K217" s="224">
        <v>38154</v>
      </c>
      <c r="L217" s="225">
        <v>38154</v>
      </c>
      <c r="M217" s="235"/>
      <c r="N217" s="235"/>
      <c r="O217" s="228">
        <v>86800</v>
      </c>
      <c r="P217" s="228">
        <v>8680</v>
      </c>
      <c r="Q217" s="29">
        <f t="shared" si="46"/>
        <v>8602</v>
      </c>
      <c r="R217" s="25" t="s">
        <v>693</v>
      </c>
      <c r="S217" s="29">
        <f t="shared" si="45"/>
        <v>8602</v>
      </c>
      <c r="T217" s="29">
        <f t="shared" si="39"/>
        <v>-0.9</v>
      </c>
      <c r="U217" s="217" t="s">
        <v>718</v>
      </c>
      <c r="V217" s="238" t="s">
        <v>764</v>
      </c>
      <c r="X217" s="239">
        <f t="shared" si="40"/>
        <v>20.64</v>
      </c>
      <c r="Y217" s="38">
        <f t="shared" si="41"/>
        <v>-20.64</v>
      </c>
      <c r="Z217" s="250" t="e">
        <f t="shared" si="42"/>
        <v>#DIV/0!</v>
      </c>
      <c r="AA217" s="38" t="e">
        <f t="shared" si="43"/>
        <v>#DIV/0!</v>
      </c>
      <c r="AB217" s="38" t="e">
        <f t="shared" si="44"/>
        <v>#DIV/0!</v>
      </c>
      <c r="AE217" s="15">
        <v>2300</v>
      </c>
    </row>
    <row r="218" ht="15" customHeight="1" spans="1:31">
      <c r="A218" s="25">
        <v>211</v>
      </c>
      <c r="B218" s="214" t="s">
        <v>1290</v>
      </c>
      <c r="C218" s="215" t="s">
        <v>1129</v>
      </c>
      <c r="D218" s="216" t="s">
        <v>1291</v>
      </c>
      <c r="E218" s="215" t="s">
        <v>1089</v>
      </c>
      <c r="F218" s="215" t="s">
        <v>1292</v>
      </c>
      <c r="G218" s="158" t="s">
        <v>763</v>
      </c>
      <c r="H218" s="220">
        <v>3.74</v>
      </c>
      <c r="I218" s="158" t="s">
        <v>692</v>
      </c>
      <c r="J218" s="223">
        <v>1</v>
      </c>
      <c r="K218" s="224">
        <v>38472</v>
      </c>
      <c r="L218" s="225">
        <v>38472</v>
      </c>
      <c r="M218" s="235"/>
      <c r="N218" s="235"/>
      <c r="O218" s="228">
        <v>71680</v>
      </c>
      <c r="P218" s="228">
        <v>7168</v>
      </c>
      <c r="Q218" s="29">
        <f t="shared" si="46"/>
        <v>8602</v>
      </c>
      <c r="R218" s="25" t="s">
        <v>693</v>
      </c>
      <c r="S218" s="29">
        <f t="shared" si="45"/>
        <v>8602</v>
      </c>
      <c r="T218" s="29">
        <f t="shared" si="39"/>
        <v>20.01</v>
      </c>
      <c r="U218" s="217" t="s">
        <v>718</v>
      </c>
      <c r="V218" s="238" t="s">
        <v>764</v>
      </c>
      <c r="X218" s="239">
        <f t="shared" si="40"/>
        <v>19.77</v>
      </c>
      <c r="Y218" s="38">
        <f t="shared" si="41"/>
        <v>-19.77</v>
      </c>
      <c r="Z218" s="250" t="e">
        <f t="shared" si="42"/>
        <v>#DIV/0!</v>
      </c>
      <c r="AA218" s="38" t="e">
        <f t="shared" si="43"/>
        <v>#DIV/0!</v>
      </c>
      <c r="AB218" s="38" t="e">
        <f t="shared" si="44"/>
        <v>#DIV/0!</v>
      </c>
      <c r="AE218" s="15">
        <v>2300</v>
      </c>
    </row>
    <row r="219" ht="15" customHeight="1" spans="1:31">
      <c r="A219" s="25">
        <v>212</v>
      </c>
      <c r="B219" s="214" t="s">
        <v>1293</v>
      </c>
      <c r="C219" s="215" t="s">
        <v>1129</v>
      </c>
      <c r="D219" s="216" t="s">
        <v>1294</v>
      </c>
      <c r="E219" s="215" t="s">
        <v>1089</v>
      </c>
      <c r="F219" s="215" t="s">
        <v>1292</v>
      </c>
      <c r="G219" s="158" t="s">
        <v>763</v>
      </c>
      <c r="H219" s="220">
        <v>3.74</v>
      </c>
      <c r="I219" s="158" t="s">
        <v>692</v>
      </c>
      <c r="J219" s="223">
        <v>1</v>
      </c>
      <c r="K219" s="224">
        <v>38768</v>
      </c>
      <c r="L219" s="225">
        <v>38768</v>
      </c>
      <c r="M219" s="235"/>
      <c r="N219" s="235"/>
      <c r="O219" s="228">
        <v>72580</v>
      </c>
      <c r="P219" s="228">
        <v>7258</v>
      </c>
      <c r="Q219" s="29">
        <f t="shared" si="46"/>
        <v>8602</v>
      </c>
      <c r="R219" s="25" t="s">
        <v>693</v>
      </c>
      <c r="S219" s="29">
        <f t="shared" si="45"/>
        <v>8602</v>
      </c>
      <c r="T219" s="29">
        <f t="shared" si="39"/>
        <v>18.52</v>
      </c>
      <c r="U219" s="217" t="s">
        <v>718</v>
      </c>
      <c r="V219" s="238" t="s">
        <v>764</v>
      </c>
      <c r="X219" s="239">
        <f t="shared" si="40"/>
        <v>18.96</v>
      </c>
      <c r="Y219" s="38">
        <f t="shared" si="41"/>
        <v>-18.96</v>
      </c>
      <c r="Z219" s="250" t="e">
        <f t="shared" si="42"/>
        <v>#DIV/0!</v>
      </c>
      <c r="AA219" s="38" t="e">
        <f t="shared" si="43"/>
        <v>#DIV/0!</v>
      </c>
      <c r="AB219" s="38" t="e">
        <f t="shared" si="44"/>
        <v>#DIV/0!</v>
      </c>
      <c r="AE219" s="15">
        <v>2300</v>
      </c>
    </row>
    <row r="220" ht="15" customHeight="1" spans="1:31">
      <c r="A220" s="25">
        <v>213</v>
      </c>
      <c r="B220" s="214" t="s">
        <v>1295</v>
      </c>
      <c r="C220" s="215" t="s">
        <v>1129</v>
      </c>
      <c r="D220" s="216" t="s">
        <v>1296</v>
      </c>
      <c r="E220" s="215" t="s">
        <v>1096</v>
      </c>
      <c r="F220" s="215" t="s">
        <v>1131</v>
      </c>
      <c r="G220" s="158" t="s">
        <v>763</v>
      </c>
      <c r="H220" s="220">
        <v>1.2</v>
      </c>
      <c r="I220" s="158" t="s">
        <v>692</v>
      </c>
      <c r="J220" s="223">
        <v>1</v>
      </c>
      <c r="K220" s="224">
        <v>39223</v>
      </c>
      <c r="L220" s="225">
        <v>39223</v>
      </c>
      <c r="M220" s="235"/>
      <c r="N220" s="235"/>
      <c r="O220" s="228">
        <v>25100</v>
      </c>
      <c r="P220" s="228">
        <v>2510</v>
      </c>
      <c r="Q220" s="29">
        <f t="shared" si="46"/>
        <v>2760</v>
      </c>
      <c r="R220" s="25" t="s">
        <v>693</v>
      </c>
      <c r="S220" s="29">
        <f t="shared" si="45"/>
        <v>2760</v>
      </c>
      <c r="T220" s="29">
        <f t="shared" si="39"/>
        <v>9.96</v>
      </c>
      <c r="U220" s="217" t="s">
        <v>718</v>
      </c>
      <c r="V220" s="238" t="s">
        <v>764</v>
      </c>
      <c r="X220" s="239">
        <f t="shared" si="40"/>
        <v>17.71</v>
      </c>
      <c r="Y220" s="38">
        <f t="shared" si="41"/>
        <v>-17.71</v>
      </c>
      <c r="Z220" s="250" t="e">
        <f t="shared" si="42"/>
        <v>#DIV/0!</v>
      </c>
      <c r="AA220" s="38" t="e">
        <f t="shared" si="43"/>
        <v>#DIV/0!</v>
      </c>
      <c r="AB220" s="38" t="e">
        <f t="shared" si="44"/>
        <v>#DIV/0!</v>
      </c>
      <c r="AE220" s="15">
        <v>2300</v>
      </c>
    </row>
    <row r="221" s="126" customFormat="1" ht="15" customHeight="1" spans="1:31">
      <c r="A221" s="162">
        <v>214</v>
      </c>
      <c r="B221" s="214" t="s">
        <v>1297</v>
      </c>
      <c r="C221" s="215" t="s">
        <v>1129</v>
      </c>
      <c r="D221" s="216" t="s">
        <v>1298</v>
      </c>
      <c r="E221" s="219" t="s">
        <v>1089</v>
      </c>
      <c r="F221" s="215" t="s">
        <v>1131</v>
      </c>
      <c r="G221" s="158" t="s">
        <v>763</v>
      </c>
      <c r="H221" s="220">
        <v>3.74</v>
      </c>
      <c r="I221" s="158" t="s">
        <v>692</v>
      </c>
      <c r="J221" s="223">
        <v>1</v>
      </c>
      <c r="K221" s="224">
        <v>39223</v>
      </c>
      <c r="L221" s="225">
        <v>39223</v>
      </c>
      <c r="M221" s="231"/>
      <c r="N221" s="231"/>
      <c r="O221" s="228">
        <v>75000</v>
      </c>
      <c r="P221" s="228">
        <v>7500</v>
      </c>
      <c r="Q221" s="240">
        <f t="shared" si="46"/>
        <v>8602</v>
      </c>
      <c r="R221" s="162" t="s">
        <v>693</v>
      </c>
      <c r="S221" s="240">
        <f t="shared" si="45"/>
        <v>8602</v>
      </c>
      <c r="T221" s="240">
        <f t="shared" si="39"/>
        <v>14.69</v>
      </c>
      <c r="U221" s="217" t="s">
        <v>718</v>
      </c>
      <c r="V221" s="241" t="s">
        <v>764</v>
      </c>
      <c r="W221" s="209"/>
      <c r="X221" s="242">
        <f t="shared" si="40"/>
        <v>17.71</v>
      </c>
      <c r="Y221" s="209">
        <f t="shared" si="41"/>
        <v>-17.71</v>
      </c>
      <c r="Z221" s="251" t="e">
        <f t="shared" si="42"/>
        <v>#DIV/0!</v>
      </c>
      <c r="AA221" s="209" t="e">
        <f t="shared" si="43"/>
        <v>#DIV/0!</v>
      </c>
      <c r="AB221" s="209" t="e">
        <f t="shared" si="44"/>
        <v>#DIV/0!</v>
      </c>
      <c r="AE221" s="126">
        <v>2300</v>
      </c>
    </row>
    <row r="222" ht="15" customHeight="1" spans="1:31">
      <c r="A222" s="25">
        <v>215</v>
      </c>
      <c r="B222" s="214" t="s">
        <v>1299</v>
      </c>
      <c r="C222" s="215" t="s">
        <v>1129</v>
      </c>
      <c r="D222" s="216" t="s">
        <v>1300</v>
      </c>
      <c r="E222" s="215" t="s">
        <v>1096</v>
      </c>
      <c r="F222" s="215" t="s">
        <v>1131</v>
      </c>
      <c r="G222" s="158" t="s">
        <v>763</v>
      </c>
      <c r="H222" s="220">
        <v>1.2</v>
      </c>
      <c r="I222" s="158" t="s">
        <v>692</v>
      </c>
      <c r="J222" s="223">
        <v>1</v>
      </c>
      <c r="K222" s="224">
        <v>40070</v>
      </c>
      <c r="L222" s="225">
        <v>40070</v>
      </c>
      <c r="M222" s="235"/>
      <c r="N222" s="235"/>
      <c r="O222" s="228">
        <v>27611.68</v>
      </c>
      <c r="P222" s="228">
        <v>2761.17</v>
      </c>
      <c r="Q222" s="29">
        <f t="shared" si="46"/>
        <v>2760</v>
      </c>
      <c r="R222" s="25" t="s">
        <v>693</v>
      </c>
      <c r="S222" s="29">
        <f t="shared" si="45"/>
        <v>2760</v>
      </c>
      <c r="T222" s="29">
        <f t="shared" si="39"/>
        <v>-0.04</v>
      </c>
      <c r="U222" s="217" t="s">
        <v>718</v>
      </c>
      <c r="V222" s="238" t="s">
        <v>764</v>
      </c>
      <c r="X222" s="239">
        <f t="shared" si="40"/>
        <v>15.39</v>
      </c>
      <c r="Y222" s="38">
        <f t="shared" si="41"/>
        <v>-15.39</v>
      </c>
      <c r="Z222" s="250" t="e">
        <f t="shared" si="42"/>
        <v>#DIV/0!</v>
      </c>
      <c r="AA222" s="38" t="e">
        <f t="shared" si="43"/>
        <v>#DIV/0!</v>
      </c>
      <c r="AB222" s="38" t="e">
        <f t="shared" si="44"/>
        <v>#DIV/0!</v>
      </c>
      <c r="AE222" s="15">
        <v>2300</v>
      </c>
    </row>
    <row r="223" ht="15" customHeight="1" spans="1:31">
      <c r="A223" s="25">
        <v>216</v>
      </c>
      <c r="B223" s="214" t="s">
        <v>1301</v>
      </c>
      <c r="C223" s="215" t="s">
        <v>1129</v>
      </c>
      <c r="D223" s="216" t="s">
        <v>1300</v>
      </c>
      <c r="E223" s="215" t="s">
        <v>1106</v>
      </c>
      <c r="F223" s="215" t="s">
        <v>1131</v>
      </c>
      <c r="G223" s="158" t="s">
        <v>763</v>
      </c>
      <c r="H223" s="220">
        <v>1.2</v>
      </c>
      <c r="I223" s="158" t="s">
        <v>692</v>
      </c>
      <c r="J223" s="223">
        <v>1</v>
      </c>
      <c r="K223" s="224">
        <v>40070</v>
      </c>
      <c r="L223" s="225">
        <v>40070</v>
      </c>
      <c r="M223" s="235"/>
      <c r="N223" s="235"/>
      <c r="O223" s="228">
        <v>27611.68</v>
      </c>
      <c r="P223" s="228">
        <v>2761.17</v>
      </c>
      <c r="Q223" s="29">
        <f t="shared" si="46"/>
        <v>2760</v>
      </c>
      <c r="R223" s="25" t="s">
        <v>693</v>
      </c>
      <c r="S223" s="29">
        <f t="shared" si="45"/>
        <v>2760</v>
      </c>
      <c r="T223" s="29">
        <f t="shared" si="39"/>
        <v>-0.04</v>
      </c>
      <c r="U223" s="217" t="s">
        <v>718</v>
      </c>
      <c r="V223" s="238" t="s">
        <v>764</v>
      </c>
      <c r="X223" s="239">
        <f t="shared" si="40"/>
        <v>15.39</v>
      </c>
      <c r="Y223" s="38">
        <f t="shared" si="41"/>
        <v>-15.39</v>
      </c>
      <c r="Z223" s="250" t="e">
        <f t="shared" si="42"/>
        <v>#DIV/0!</v>
      </c>
      <c r="AA223" s="38" t="e">
        <f t="shared" si="43"/>
        <v>#DIV/0!</v>
      </c>
      <c r="AB223" s="38" t="e">
        <f t="shared" si="44"/>
        <v>#DIV/0!</v>
      </c>
      <c r="AE223" s="15">
        <v>2300</v>
      </c>
    </row>
    <row r="224" ht="15" customHeight="1" spans="1:31">
      <c r="A224" s="25">
        <v>217</v>
      </c>
      <c r="B224" s="214" t="s">
        <v>1302</v>
      </c>
      <c r="C224" s="215" t="s">
        <v>1129</v>
      </c>
      <c r="D224" s="216" t="s">
        <v>1300</v>
      </c>
      <c r="E224" s="215" t="s">
        <v>927</v>
      </c>
      <c r="F224" s="215" t="s">
        <v>1131</v>
      </c>
      <c r="G224" s="158" t="s">
        <v>763</v>
      </c>
      <c r="H224" s="220">
        <v>1.2</v>
      </c>
      <c r="I224" s="158" t="s">
        <v>692</v>
      </c>
      <c r="J224" s="223">
        <v>1</v>
      </c>
      <c r="K224" s="224">
        <v>40070</v>
      </c>
      <c r="L224" s="225">
        <v>40070</v>
      </c>
      <c r="M224" s="235"/>
      <c r="N224" s="235"/>
      <c r="O224" s="228">
        <v>27611.68</v>
      </c>
      <c r="P224" s="228">
        <v>2761.17</v>
      </c>
      <c r="Q224" s="29">
        <f t="shared" si="46"/>
        <v>2760</v>
      </c>
      <c r="R224" s="25" t="s">
        <v>693</v>
      </c>
      <c r="S224" s="29">
        <f t="shared" si="45"/>
        <v>2760</v>
      </c>
      <c r="T224" s="29">
        <f t="shared" si="39"/>
        <v>-0.04</v>
      </c>
      <c r="U224" s="217" t="s">
        <v>718</v>
      </c>
      <c r="V224" s="238" t="s">
        <v>764</v>
      </c>
      <c r="X224" s="239">
        <f t="shared" si="40"/>
        <v>15.39</v>
      </c>
      <c r="Y224" s="38">
        <f t="shared" si="41"/>
        <v>-15.39</v>
      </c>
      <c r="Z224" s="250" t="e">
        <f t="shared" si="42"/>
        <v>#DIV/0!</v>
      </c>
      <c r="AA224" s="38" t="e">
        <f t="shared" si="43"/>
        <v>#DIV/0!</v>
      </c>
      <c r="AB224" s="38" t="e">
        <f t="shared" si="44"/>
        <v>#DIV/0!</v>
      </c>
      <c r="AE224" s="15">
        <v>2300</v>
      </c>
    </row>
    <row r="225" ht="15" customHeight="1" spans="1:31">
      <c r="A225" s="25">
        <v>218</v>
      </c>
      <c r="B225" s="214" t="s">
        <v>1303</v>
      </c>
      <c r="C225" s="215" t="s">
        <v>1129</v>
      </c>
      <c r="D225" s="216" t="s">
        <v>1300</v>
      </c>
      <c r="E225" s="215" t="s">
        <v>1089</v>
      </c>
      <c r="F225" s="215" t="s">
        <v>1131</v>
      </c>
      <c r="G225" s="158" t="s">
        <v>763</v>
      </c>
      <c r="H225" s="220">
        <v>1.2</v>
      </c>
      <c r="I225" s="158" t="s">
        <v>692</v>
      </c>
      <c r="J225" s="223">
        <v>1</v>
      </c>
      <c r="K225" s="224">
        <v>40070</v>
      </c>
      <c r="L225" s="225">
        <v>40070</v>
      </c>
      <c r="M225" s="235"/>
      <c r="N225" s="235"/>
      <c r="O225" s="228">
        <v>27611.69</v>
      </c>
      <c r="P225" s="228">
        <v>2761.17</v>
      </c>
      <c r="Q225" s="29">
        <f t="shared" si="46"/>
        <v>2760</v>
      </c>
      <c r="R225" s="25" t="s">
        <v>693</v>
      </c>
      <c r="S225" s="29">
        <f t="shared" si="45"/>
        <v>2760</v>
      </c>
      <c r="T225" s="29">
        <f t="shared" si="39"/>
        <v>-0.04</v>
      </c>
      <c r="U225" s="217" t="s">
        <v>718</v>
      </c>
      <c r="V225" s="238" t="s">
        <v>764</v>
      </c>
      <c r="X225" s="239">
        <f t="shared" si="40"/>
        <v>15.39</v>
      </c>
      <c r="Y225" s="38">
        <f t="shared" si="41"/>
        <v>-15.39</v>
      </c>
      <c r="Z225" s="250" t="e">
        <f t="shared" si="42"/>
        <v>#DIV/0!</v>
      </c>
      <c r="AA225" s="38" t="e">
        <f t="shared" si="43"/>
        <v>#DIV/0!</v>
      </c>
      <c r="AB225" s="38" t="e">
        <f t="shared" si="44"/>
        <v>#DIV/0!</v>
      </c>
      <c r="AE225" s="15">
        <v>2300</v>
      </c>
    </row>
    <row r="226" ht="15" customHeight="1" spans="1:31">
      <c r="A226" s="25">
        <v>219</v>
      </c>
      <c r="B226" s="214" t="s">
        <v>1304</v>
      </c>
      <c r="C226" s="215" t="s">
        <v>1129</v>
      </c>
      <c r="D226" s="216" t="s">
        <v>1305</v>
      </c>
      <c r="E226" s="215" t="s">
        <v>1089</v>
      </c>
      <c r="F226" s="215" t="s">
        <v>1131</v>
      </c>
      <c r="G226" s="158" t="s">
        <v>763</v>
      </c>
      <c r="H226" s="220">
        <v>5.82</v>
      </c>
      <c r="I226" s="158" t="s">
        <v>692</v>
      </c>
      <c r="J226" s="223">
        <v>1</v>
      </c>
      <c r="K226" s="224">
        <v>40070</v>
      </c>
      <c r="L226" s="225">
        <v>40070</v>
      </c>
      <c r="M226" s="235"/>
      <c r="N226" s="235"/>
      <c r="O226" s="228">
        <v>90620.53</v>
      </c>
      <c r="P226" s="228">
        <v>9062.05</v>
      </c>
      <c r="Q226" s="29">
        <f t="shared" si="46"/>
        <v>13386</v>
      </c>
      <c r="R226" s="25" t="s">
        <v>693</v>
      </c>
      <c r="S226" s="29">
        <f t="shared" si="45"/>
        <v>13386</v>
      </c>
      <c r="T226" s="29">
        <f t="shared" si="39"/>
        <v>47.71</v>
      </c>
      <c r="U226" s="217" t="s">
        <v>718</v>
      </c>
      <c r="V226" s="238" t="s">
        <v>764</v>
      </c>
      <c r="X226" s="239">
        <f t="shared" si="40"/>
        <v>15.39</v>
      </c>
      <c r="Y226" s="38">
        <f t="shared" si="41"/>
        <v>-15.39</v>
      </c>
      <c r="Z226" s="250" t="e">
        <f t="shared" si="42"/>
        <v>#DIV/0!</v>
      </c>
      <c r="AA226" s="38" t="e">
        <f t="shared" si="43"/>
        <v>#DIV/0!</v>
      </c>
      <c r="AB226" s="38" t="e">
        <f t="shared" si="44"/>
        <v>#DIV/0!</v>
      </c>
      <c r="AE226" s="15">
        <v>2300</v>
      </c>
    </row>
    <row r="227" ht="15" customHeight="1" spans="1:31">
      <c r="A227" s="25">
        <v>220</v>
      </c>
      <c r="B227" s="214" t="s">
        <v>1306</v>
      </c>
      <c r="C227" s="215" t="s">
        <v>1129</v>
      </c>
      <c r="D227" s="216" t="s">
        <v>1305</v>
      </c>
      <c r="E227" s="215" t="s">
        <v>1089</v>
      </c>
      <c r="F227" s="215" t="s">
        <v>1131</v>
      </c>
      <c r="G227" s="158" t="s">
        <v>763</v>
      </c>
      <c r="H227" s="220">
        <v>5.82</v>
      </c>
      <c r="I227" s="158" t="s">
        <v>692</v>
      </c>
      <c r="J227" s="223">
        <v>1</v>
      </c>
      <c r="K227" s="224">
        <v>40070</v>
      </c>
      <c r="L227" s="225">
        <v>40070</v>
      </c>
      <c r="M227" s="235"/>
      <c r="N227" s="235"/>
      <c r="O227" s="228">
        <v>90620.53</v>
      </c>
      <c r="P227" s="228">
        <v>9062.05</v>
      </c>
      <c r="Q227" s="29">
        <f t="shared" si="46"/>
        <v>13386</v>
      </c>
      <c r="R227" s="25" t="s">
        <v>693</v>
      </c>
      <c r="S227" s="29">
        <f t="shared" si="45"/>
        <v>13386</v>
      </c>
      <c r="T227" s="29">
        <f t="shared" si="39"/>
        <v>47.71</v>
      </c>
      <c r="U227" s="217" t="s">
        <v>718</v>
      </c>
      <c r="V227" s="238" t="s">
        <v>764</v>
      </c>
      <c r="X227" s="239">
        <f t="shared" si="40"/>
        <v>15.39</v>
      </c>
      <c r="Y227" s="38">
        <f t="shared" si="41"/>
        <v>-15.39</v>
      </c>
      <c r="Z227" s="250" t="e">
        <f t="shared" si="42"/>
        <v>#DIV/0!</v>
      </c>
      <c r="AA227" s="38" t="e">
        <f t="shared" si="43"/>
        <v>#DIV/0!</v>
      </c>
      <c r="AB227" s="38" t="e">
        <f t="shared" si="44"/>
        <v>#DIV/0!</v>
      </c>
      <c r="AE227" s="15">
        <v>2300</v>
      </c>
    </row>
    <row r="228" ht="15" customHeight="1" spans="1:31">
      <c r="A228" s="25">
        <v>221</v>
      </c>
      <c r="B228" s="214" t="s">
        <v>1307</v>
      </c>
      <c r="C228" s="215" t="s">
        <v>1129</v>
      </c>
      <c r="D228" s="216" t="s">
        <v>1308</v>
      </c>
      <c r="E228" s="215" t="s">
        <v>1070</v>
      </c>
      <c r="F228" s="215" t="s">
        <v>1134</v>
      </c>
      <c r="G228" s="158" t="s">
        <v>763</v>
      </c>
      <c r="H228" s="220">
        <v>1.2</v>
      </c>
      <c r="I228" s="158" t="s">
        <v>692</v>
      </c>
      <c r="J228" s="223">
        <v>1</v>
      </c>
      <c r="K228" s="224">
        <v>40322</v>
      </c>
      <c r="L228" s="225">
        <v>40322</v>
      </c>
      <c r="M228" s="235"/>
      <c r="N228" s="235"/>
      <c r="O228" s="228">
        <v>27564.18</v>
      </c>
      <c r="P228" s="228">
        <v>2756.42</v>
      </c>
      <c r="Q228" s="29">
        <f t="shared" si="46"/>
        <v>2760</v>
      </c>
      <c r="R228" s="25" t="s">
        <v>693</v>
      </c>
      <c r="S228" s="29">
        <f t="shared" si="45"/>
        <v>2760</v>
      </c>
      <c r="T228" s="29">
        <f t="shared" si="39"/>
        <v>0.13</v>
      </c>
      <c r="U228" s="217" t="s">
        <v>718</v>
      </c>
      <c r="V228" s="238" t="s">
        <v>764</v>
      </c>
      <c r="X228" s="239">
        <f t="shared" si="40"/>
        <v>14.7</v>
      </c>
      <c r="Y228" s="38">
        <f t="shared" si="41"/>
        <v>-14.7</v>
      </c>
      <c r="Z228" s="250" t="e">
        <f t="shared" si="42"/>
        <v>#DIV/0!</v>
      </c>
      <c r="AA228" s="38" t="e">
        <f t="shared" si="43"/>
        <v>#DIV/0!</v>
      </c>
      <c r="AB228" s="38" t="e">
        <f t="shared" si="44"/>
        <v>#DIV/0!</v>
      </c>
      <c r="AE228" s="15">
        <v>2300</v>
      </c>
    </row>
    <row r="229" ht="15" customHeight="1" spans="1:31">
      <c r="A229" s="25">
        <v>222</v>
      </c>
      <c r="B229" s="214" t="s">
        <v>1309</v>
      </c>
      <c r="C229" s="215" t="s">
        <v>1129</v>
      </c>
      <c r="D229" s="216" t="s">
        <v>1308</v>
      </c>
      <c r="E229" s="215" t="s">
        <v>1286</v>
      </c>
      <c r="F229" s="215" t="s">
        <v>1134</v>
      </c>
      <c r="G229" s="158" t="s">
        <v>763</v>
      </c>
      <c r="H229" s="220">
        <v>1.2</v>
      </c>
      <c r="I229" s="158" t="s">
        <v>692</v>
      </c>
      <c r="J229" s="223">
        <v>1</v>
      </c>
      <c r="K229" s="224">
        <v>40322</v>
      </c>
      <c r="L229" s="225">
        <v>40322</v>
      </c>
      <c r="M229" s="235"/>
      <c r="N229" s="235"/>
      <c r="O229" s="228">
        <v>27564.18</v>
      </c>
      <c r="P229" s="228">
        <v>2756.42</v>
      </c>
      <c r="Q229" s="29">
        <f t="shared" si="46"/>
        <v>2760</v>
      </c>
      <c r="R229" s="25" t="s">
        <v>693</v>
      </c>
      <c r="S229" s="29">
        <f t="shared" si="45"/>
        <v>2760</v>
      </c>
      <c r="T229" s="29">
        <f t="shared" si="39"/>
        <v>0.13</v>
      </c>
      <c r="U229" s="217" t="s">
        <v>718</v>
      </c>
      <c r="V229" s="238" t="s">
        <v>764</v>
      </c>
      <c r="X229" s="239">
        <f t="shared" si="40"/>
        <v>14.7</v>
      </c>
      <c r="Y229" s="38">
        <f t="shared" si="41"/>
        <v>-14.7</v>
      </c>
      <c r="Z229" s="250" t="e">
        <f t="shared" si="42"/>
        <v>#DIV/0!</v>
      </c>
      <c r="AA229" s="38" t="e">
        <f t="shared" si="43"/>
        <v>#DIV/0!</v>
      </c>
      <c r="AB229" s="38" t="e">
        <f t="shared" si="44"/>
        <v>#DIV/0!</v>
      </c>
      <c r="AE229" s="15">
        <v>2300</v>
      </c>
    </row>
    <row r="230" ht="15" customHeight="1" spans="1:31">
      <c r="A230" s="25">
        <v>223</v>
      </c>
      <c r="B230" s="214" t="s">
        <v>1310</v>
      </c>
      <c r="C230" s="215" t="s">
        <v>1129</v>
      </c>
      <c r="D230" s="216" t="s">
        <v>1308</v>
      </c>
      <c r="E230" s="215" t="s">
        <v>1106</v>
      </c>
      <c r="F230" s="215" t="s">
        <v>1134</v>
      </c>
      <c r="G230" s="158" t="s">
        <v>763</v>
      </c>
      <c r="H230" s="220">
        <v>1.2</v>
      </c>
      <c r="I230" s="158" t="s">
        <v>692</v>
      </c>
      <c r="J230" s="223">
        <v>1</v>
      </c>
      <c r="K230" s="224">
        <v>40322</v>
      </c>
      <c r="L230" s="225">
        <v>40322</v>
      </c>
      <c r="M230" s="235"/>
      <c r="N230" s="235"/>
      <c r="O230" s="228">
        <v>27564.18</v>
      </c>
      <c r="P230" s="228">
        <v>2756.42</v>
      </c>
      <c r="Q230" s="29">
        <f t="shared" si="46"/>
        <v>2760</v>
      </c>
      <c r="R230" s="25" t="s">
        <v>693</v>
      </c>
      <c r="S230" s="29">
        <f t="shared" si="45"/>
        <v>2760</v>
      </c>
      <c r="T230" s="29">
        <f t="shared" si="39"/>
        <v>0.13</v>
      </c>
      <c r="U230" s="217" t="s">
        <v>718</v>
      </c>
      <c r="V230" s="238" t="s">
        <v>764</v>
      </c>
      <c r="X230" s="239">
        <f t="shared" si="40"/>
        <v>14.7</v>
      </c>
      <c r="Y230" s="38">
        <f t="shared" si="41"/>
        <v>-14.7</v>
      </c>
      <c r="Z230" s="250" t="e">
        <f t="shared" si="42"/>
        <v>#DIV/0!</v>
      </c>
      <c r="AA230" s="38" t="e">
        <f t="shared" si="43"/>
        <v>#DIV/0!</v>
      </c>
      <c r="AB230" s="38" t="e">
        <f t="shared" si="44"/>
        <v>#DIV/0!</v>
      </c>
      <c r="AE230" s="15">
        <v>2300</v>
      </c>
    </row>
    <row r="231" ht="15" customHeight="1" spans="1:31">
      <c r="A231" s="25">
        <v>224</v>
      </c>
      <c r="B231" s="214" t="s">
        <v>1311</v>
      </c>
      <c r="C231" s="215" t="s">
        <v>1129</v>
      </c>
      <c r="D231" s="216" t="s">
        <v>1308</v>
      </c>
      <c r="E231" s="215" t="s">
        <v>1286</v>
      </c>
      <c r="F231" s="215" t="s">
        <v>1134</v>
      </c>
      <c r="G231" s="158" t="s">
        <v>763</v>
      </c>
      <c r="H231" s="220">
        <v>1.2</v>
      </c>
      <c r="I231" s="158" t="s">
        <v>692</v>
      </c>
      <c r="J231" s="223">
        <v>1</v>
      </c>
      <c r="K231" s="224">
        <v>40322</v>
      </c>
      <c r="L231" s="225">
        <v>40322</v>
      </c>
      <c r="M231" s="235"/>
      <c r="N231" s="235"/>
      <c r="O231" s="228">
        <v>27564.18</v>
      </c>
      <c r="P231" s="228">
        <v>2756.42</v>
      </c>
      <c r="Q231" s="29">
        <f t="shared" si="46"/>
        <v>2760</v>
      </c>
      <c r="R231" s="25" t="s">
        <v>693</v>
      </c>
      <c r="S231" s="29">
        <f t="shared" si="45"/>
        <v>2760</v>
      </c>
      <c r="T231" s="29">
        <f t="shared" si="39"/>
        <v>0.13</v>
      </c>
      <c r="U231" s="217" t="s">
        <v>718</v>
      </c>
      <c r="V231" s="238" t="s">
        <v>764</v>
      </c>
      <c r="X231" s="239">
        <f t="shared" si="40"/>
        <v>14.7</v>
      </c>
      <c r="Y231" s="38">
        <f t="shared" si="41"/>
        <v>-14.7</v>
      </c>
      <c r="Z231" s="250" t="e">
        <f t="shared" si="42"/>
        <v>#DIV/0!</v>
      </c>
      <c r="AA231" s="38" t="e">
        <f t="shared" si="43"/>
        <v>#DIV/0!</v>
      </c>
      <c r="AB231" s="38" t="e">
        <f t="shared" si="44"/>
        <v>#DIV/0!</v>
      </c>
      <c r="AE231" s="15">
        <v>2300</v>
      </c>
    </row>
    <row r="232" ht="15" customHeight="1" spans="1:31">
      <c r="A232" s="25">
        <v>225</v>
      </c>
      <c r="B232" s="214" t="s">
        <v>1312</v>
      </c>
      <c r="C232" s="215" t="s">
        <v>1129</v>
      </c>
      <c r="D232" s="216" t="s">
        <v>1313</v>
      </c>
      <c r="E232" s="215" t="s">
        <v>1089</v>
      </c>
      <c r="F232" s="215" t="s">
        <v>1131</v>
      </c>
      <c r="G232" s="158" t="s">
        <v>763</v>
      </c>
      <c r="H232" s="220">
        <v>3.12</v>
      </c>
      <c r="I232" s="158" t="s">
        <v>692</v>
      </c>
      <c r="J232" s="223">
        <v>1</v>
      </c>
      <c r="K232" s="224">
        <v>40322</v>
      </c>
      <c r="L232" s="225">
        <v>40322</v>
      </c>
      <c r="M232" s="235"/>
      <c r="N232" s="235"/>
      <c r="O232" s="228">
        <v>90580.53</v>
      </c>
      <c r="P232" s="228">
        <v>9058.04</v>
      </c>
      <c r="Q232" s="29">
        <f t="shared" si="46"/>
        <v>7176</v>
      </c>
      <c r="R232" s="25" t="s">
        <v>693</v>
      </c>
      <c r="S232" s="29">
        <f t="shared" si="45"/>
        <v>7176</v>
      </c>
      <c r="T232" s="29">
        <f t="shared" si="39"/>
        <v>-20.78</v>
      </c>
      <c r="U232" s="217" t="s">
        <v>718</v>
      </c>
      <c r="V232" s="238" t="s">
        <v>764</v>
      </c>
      <c r="X232" s="239">
        <f t="shared" si="40"/>
        <v>14.7</v>
      </c>
      <c r="Y232" s="38">
        <f t="shared" si="41"/>
        <v>-14.7</v>
      </c>
      <c r="Z232" s="250" t="e">
        <f t="shared" si="42"/>
        <v>#DIV/0!</v>
      </c>
      <c r="AA232" s="38" t="e">
        <f t="shared" si="43"/>
        <v>#DIV/0!</v>
      </c>
      <c r="AB232" s="38" t="e">
        <f t="shared" si="44"/>
        <v>#DIV/0!</v>
      </c>
      <c r="AE232" s="15">
        <v>2300</v>
      </c>
    </row>
    <row r="233" ht="15" customHeight="1" spans="1:31">
      <c r="A233" s="25">
        <v>226</v>
      </c>
      <c r="B233" s="214" t="s">
        <v>1314</v>
      </c>
      <c r="C233" s="215" t="s">
        <v>1129</v>
      </c>
      <c r="D233" s="216" t="s">
        <v>1313</v>
      </c>
      <c r="E233" s="215" t="s">
        <v>1089</v>
      </c>
      <c r="F233" s="215" t="s">
        <v>1131</v>
      </c>
      <c r="G233" s="158" t="s">
        <v>763</v>
      </c>
      <c r="H233" s="220">
        <v>3.12</v>
      </c>
      <c r="I233" s="158" t="s">
        <v>692</v>
      </c>
      <c r="J233" s="223">
        <v>1</v>
      </c>
      <c r="K233" s="224">
        <v>40322</v>
      </c>
      <c r="L233" s="225">
        <v>40322</v>
      </c>
      <c r="M233" s="235"/>
      <c r="N233" s="235"/>
      <c r="O233" s="228">
        <v>90580.53</v>
      </c>
      <c r="P233" s="228">
        <v>9058.04</v>
      </c>
      <c r="Q233" s="29">
        <f t="shared" si="46"/>
        <v>7176</v>
      </c>
      <c r="R233" s="25" t="s">
        <v>693</v>
      </c>
      <c r="S233" s="29">
        <f t="shared" si="45"/>
        <v>7176</v>
      </c>
      <c r="T233" s="29">
        <f t="shared" si="39"/>
        <v>-20.78</v>
      </c>
      <c r="U233" s="217" t="s">
        <v>718</v>
      </c>
      <c r="V233" s="238" t="s">
        <v>764</v>
      </c>
      <c r="X233" s="239">
        <f t="shared" si="40"/>
        <v>14.7</v>
      </c>
      <c r="Y233" s="38">
        <f t="shared" si="41"/>
        <v>-14.7</v>
      </c>
      <c r="Z233" s="250" t="e">
        <f t="shared" si="42"/>
        <v>#DIV/0!</v>
      </c>
      <c r="AA233" s="38" t="e">
        <f t="shared" si="43"/>
        <v>#DIV/0!</v>
      </c>
      <c r="AB233" s="38" t="e">
        <f t="shared" si="44"/>
        <v>#DIV/0!</v>
      </c>
      <c r="AE233" s="15">
        <v>2300</v>
      </c>
    </row>
    <row r="234" ht="15" customHeight="1" spans="1:31">
      <c r="A234" s="25">
        <v>227</v>
      </c>
      <c r="B234" s="214" t="s">
        <v>1315</v>
      </c>
      <c r="C234" s="215" t="s">
        <v>1129</v>
      </c>
      <c r="D234" s="216" t="s">
        <v>1313</v>
      </c>
      <c r="E234" s="215" t="s">
        <v>1089</v>
      </c>
      <c r="F234" s="215" t="s">
        <v>1131</v>
      </c>
      <c r="G234" s="158" t="s">
        <v>763</v>
      </c>
      <c r="H234" s="220">
        <v>3.12</v>
      </c>
      <c r="I234" s="158" t="s">
        <v>692</v>
      </c>
      <c r="J234" s="223">
        <v>1</v>
      </c>
      <c r="K234" s="224">
        <v>40322</v>
      </c>
      <c r="L234" s="225">
        <v>40322</v>
      </c>
      <c r="M234" s="235"/>
      <c r="N234" s="235"/>
      <c r="O234" s="228">
        <v>90580.53</v>
      </c>
      <c r="P234" s="228">
        <v>9058.04</v>
      </c>
      <c r="Q234" s="29">
        <f t="shared" si="46"/>
        <v>7176</v>
      </c>
      <c r="R234" s="25" t="s">
        <v>693</v>
      </c>
      <c r="S234" s="29">
        <f t="shared" si="45"/>
        <v>7176</v>
      </c>
      <c r="T234" s="29">
        <f t="shared" si="39"/>
        <v>-20.78</v>
      </c>
      <c r="U234" s="217" t="s">
        <v>718</v>
      </c>
      <c r="V234" s="238" t="s">
        <v>764</v>
      </c>
      <c r="X234" s="239">
        <f t="shared" si="40"/>
        <v>14.7</v>
      </c>
      <c r="Y234" s="38">
        <f t="shared" si="41"/>
        <v>-14.7</v>
      </c>
      <c r="Z234" s="250" t="e">
        <f t="shared" si="42"/>
        <v>#DIV/0!</v>
      </c>
      <c r="AA234" s="38" t="e">
        <f t="shared" si="43"/>
        <v>#DIV/0!</v>
      </c>
      <c r="AB234" s="38" t="e">
        <f t="shared" si="44"/>
        <v>#DIV/0!</v>
      </c>
      <c r="AE234" s="15">
        <v>2300</v>
      </c>
    </row>
    <row r="235" ht="15" customHeight="1" spans="1:31">
      <c r="A235" s="25">
        <v>228</v>
      </c>
      <c r="B235" s="214" t="s">
        <v>1316</v>
      </c>
      <c r="C235" s="215" t="s">
        <v>1129</v>
      </c>
      <c r="D235" s="216" t="s">
        <v>1317</v>
      </c>
      <c r="E235" s="215" t="s">
        <v>1286</v>
      </c>
      <c r="F235" s="215" t="s">
        <v>1134</v>
      </c>
      <c r="G235" s="158" t="s">
        <v>763</v>
      </c>
      <c r="H235" s="220">
        <v>1.2</v>
      </c>
      <c r="I235" s="158" t="s">
        <v>692</v>
      </c>
      <c r="J235" s="223">
        <v>1</v>
      </c>
      <c r="K235" s="224">
        <v>40704</v>
      </c>
      <c r="L235" s="225">
        <v>40704</v>
      </c>
      <c r="M235" s="235"/>
      <c r="N235" s="235"/>
      <c r="O235" s="228">
        <v>29070.8</v>
      </c>
      <c r="P235" s="228">
        <v>2907.08</v>
      </c>
      <c r="Q235" s="29">
        <f t="shared" si="46"/>
        <v>2760</v>
      </c>
      <c r="R235" s="25" t="s">
        <v>693</v>
      </c>
      <c r="S235" s="29">
        <f t="shared" si="45"/>
        <v>2760</v>
      </c>
      <c r="T235" s="29">
        <f t="shared" si="39"/>
        <v>-5.06</v>
      </c>
      <c r="U235" s="217" t="s">
        <v>718</v>
      </c>
      <c r="V235" s="238" t="s">
        <v>764</v>
      </c>
      <c r="X235" s="239">
        <f t="shared" si="40"/>
        <v>13.65</v>
      </c>
      <c r="Y235" s="38">
        <f t="shared" si="41"/>
        <v>-13.65</v>
      </c>
      <c r="Z235" s="250" t="e">
        <f t="shared" si="42"/>
        <v>#DIV/0!</v>
      </c>
      <c r="AA235" s="38" t="e">
        <f t="shared" si="43"/>
        <v>#DIV/0!</v>
      </c>
      <c r="AB235" s="38" t="e">
        <f t="shared" si="44"/>
        <v>#DIV/0!</v>
      </c>
      <c r="AE235" s="15">
        <v>2300</v>
      </c>
    </row>
    <row r="236" ht="15" customHeight="1" spans="1:31">
      <c r="A236" s="25">
        <v>229</v>
      </c>
      <c r="B236" s="214" t="s">
        <v>1318</v>
      </c>
      <c r="C236" s="215" t="s">
        <v>1129</v>
      </c>
      <c r="D236" s="216" t="s">
        <v>1317</v>
      </c>
      <c r="E236" s="215" t="s">
        <v>1286</v>
      </c>
      <c r="F236" s="215" t="s">
        <v>1134</v>
      </c>
      <c r="G236" s="158" t="s">
        <v>763</v>
      </c>
      <c r="H236" s="220">
        <v>1.2</v>
      </c>
      <c r="I236" s="158" t="s">
        <v>692</v>
      </c>
      <c r="J236" s="223">
        <v>1</v>
      </c>
      <c r="K236" s="224">
        <v>40704</v>
      </c>
      <c r="L236" s="225">
        <v>40704</v>
      </c>
      <c r="M236" s="235"/>
      <c r="N236" s="235"/>
      <c r="O236" s="228">
        <v>29070.8</v>
      </c>
      <c r="P236" s="228">
        <v>2907.08</v>
      </c>
      <c r="Q236" s="29">
        <f t="shared" si="46"/>
        <v>2760</v>
      </c>
      <c r="R236" s="25" t="s">
        <v>693</v>
      </c>
      <c r="S236" s="29">
        <f t="shared" si="45"/>
        <v>2760</v>
      </c>
      <c r="T236" s="29">
        <f t="shared" si="39"/>
        <v>-5.06</v>
      </c>
      <c r="U236" s="217" t="s">
        <v>718</v>
      </c>
      <c r="V236" s="238" t="s">
        <v>764</v>
      </c>
      <c r="X236" s="239">
        <f t="shared" si="40"/>
        <v>13.65</v>
      </c>
      <c r="Y236" s="38">
        <f t="shared" si="41"/>
        <v>-13.65</v>
      </c>
      <c r="Z236" s="250" t="e">
        <f t="shared" si="42"/>
        <v>#DIV/0!</v>
      </c>
      <c r="AA236" s="38" t="e">
        <f t="shared" si="43"/>
        <v>#DIV/0!</v>
      </c>
      <c r="AB236" s="38" t="e">
        <f t="shared" si="44"/>
        <v>#DIV/0!</v>
      </c>
      <c r="AE236" s="15">
        <v>2300</v>
      </c>
    </row>
    <row r="237" ht="15" customHeight="1" spans="1:31">
      <c r="A237" s="25">
        <v>230</v>
      </c>
      <c r="B237" s="214" t="s">
        <v>1319</v>
      </c>
      <c r="C237" s="215" t="s">
        <v>1129</v>
      </c>
      <c r="D237" s="216" t="s">
        <v>1317</v>
      </c>
      <c r="E237" s="215" t="s">
        <v>1286</v>
      </c>
      <c r="F237" s="215" t="s">
        <v>1134</v>
      </c>
      <c r="G237" s="158" t="s">
        <v>763</v>
      </c>
      <c r="H237" s="220">
        <v>1.2</v>
      </c>
      <c r="I237" s="158" t="s">
        <v>692</v>
      </c>
      <c r="J237" s="223">
        <v>1</v>
      </c>
      <c r="K237" s="224">
        <v>40704</v>
      </c>
      <c r="L237" s="225">
        <v>40704</v>
      </c>
      <c r="M237" s="235"/>
      <c r="N237" s="235"/>
      <c r="O237" s="228">
        <v>29070.79</v>
      </c>
      <c r="P237" s="228">
        <v>2907.08</v>
      </c>
      <c r="Q237" s="29">
        <f t="shared" si="46"/>
        <v>2760</v>
      </c>
      <c r="R237" s="25" t="s">
        <v>693</v>
      </c>
      <c r="S237" s="29">
        <f t="shared" si="45"/>
        <v>2760</v>
      </c>
      <c r="T237" s="29">
        <f t="shared" si="39"/>
        <v>-5.06</v>
      </c>
      <c r="U237" s="217" t="s">
        <v>718</v>
      </c>
      <c r="V237" s="238" t="s">
        <v>764</v>
      </c>
      <c r="X237" s="239">
        <f t="shared" si="40"/>
        <v>13.65</v>
      </c>
      <c r="Y237" s="38">
        <f t="shared" si="41"/>
        <v>-13.65</v>
      </c>
      <c r="Z237" s="250" t="e">
        <f t="shared" si="42"/>
        <v>#DIV/0!</v>
      </c>
      <c r="AA237" s="38" t="e">
        <f t="shared" si="43"/>
        <v>#DIV/0!</v>
      </c>
      <c r="AB237" s="38" t="e">
        <f t="shared" si="44"/>
        <v>#DIV/0!</v>
      </c>
      <c r="AE237" s="15">
        <v>2300</v>
      </c>
    </row>
    <row r="238" ht="15" customHeight="1" spans="1:31">
      <c r="A238" s="25">
        <v>231</v>
      </c>
      <c r="B238" s="214" t="s">
        <v>1320</v>
      </c>
      <c r="C238" s="215" t="s">
        <v>1129</v>
      </c>
      <c r="D238" s="216" t="s">
        <v>1317</v>
      </c>
      <c r="E238" s="215" t="s">
        <v>927</v>
      </c>
      <c r="F238" s="215" t="s">
        <v>1134</v>
      </c>
      <c r="G238" s="158" t="s">
        <v>763</v>
      </c>
      <c r="H238" s="220">
        <v>1.2</v>
      </c>
      <c r="I238" s="158" t="s">
        <v>692</v>
      </c>
      <c r="J238" s="223">
        <v>1</v>
      </c>
      <c r="K238" s="224">
        <v>40704</v>
      </c>
      <c r="L238" s="225">
        <v>40704</v>
      </c>
      <c r="M238" s="235"/>
      <c r="N238" s="235"/>
      <c r="O238" s="228">
        <v>29070.79</v>
      </c>
      <c r="P238" s="228">
        <v>2907.08</v>
      </c>
      <c r="Q238" s="29">
        <f t="shared" si="46"/>
        <v>2760</v>
      </c>
      <c r="R238" s="25" t="s">
        <v>693</v>
      </c>
      <c r="S238" s="29">
        <f t="shared" si="45"/>
        <v>2760</v>
      </c>
      <c r="T238" s="29">
        <f t="shared" si="39"/>
        <v>-5.06</v>
      </c>
      <c r="U238" s="217" t="s">
        <v>718</v>
      </c>
      <c r="V238" s="238" t="s">
        <v>764</v>
      </c>
      <c r="X238" s="239">
        <f t="shared" si="40"/>
        <v>13.65</v>
      </c>
      <c r="Y238" s="38">
        <f t="shared" si="41"/>
        <v>-13.65</v>
      </c>
      <c r="Z238" s="250" t="e">
        <f t="shared" si="42"/>
        <v>#DIV/0!</v>
      </c>
      <c r="AA238" s="38" t="e">
        <f t="shared" si="43"/>
        <v>#DIV/0!</v>
      </c>
      <c r="AB238" s="38" t="e">
        <f t="shared" si="44"/>
        <v>#DIV/0!</v>
      </c>
      <c r="AE238" s="15">
        <v>2300</v>
      </c>
    </row>
    <row r="239" ht="15" customHeight="1" spans="1:31">
      <c r="A239" s="25">
        <v>232</v>
      </c>
      <c r="B239" s="214" t="s">
        <v>1321</v>
      </c>
      <c r="C239" s="215" t="s">
        <v>1322</v>
      </c>
      <c r="D239" s="216" t="s">
        <v>1323</v>
      </c>
      <c r="E239" s="215" t="s">
        <v>1070</v>
      </c>
      <c r="F239" s="215" t="s">
        <v>1324</v>
      </c>
      <c r="G239" s="158" t="s">
        <v>780</v>
      </c>
      <c r="H239" s="220">
        <v>0.105</v>
      </c>
      <c r="I239" s="158" t="s">
        <v>943</v>
      </c>
      <c r="J239" s="223">
        <v>1</v>
      </c>
      <c r="K239" s="224">
        <v>37911</v>
      </c>
      <c r="L239" s="225">
        <v>37911</v>
      </c>
      <c r="M239" s="235"/>
      <c r="N239" s="235"/>
      <c r="O239" s="228">
        <v>5260</v>
      </c>
      <c r="P239" s="228">
        <v>526</v>
      </c>
      <c r="Q239" s="29">
        <f t="shared" si="46"/>
        <v>196</v>
      </c>
      <c r="R239" s="25" t="s">
        <v>693</v>
      </c>
      <c r="S239" s="29">
        <f t="shared" si="45"/>
        <v>196</v>
      </c>
      <c r="T239" s="29">
        <f t="shared" si="39"/>
        <v>-62.74</v>
      </c>
      <c r="U239" s="217" t="s">
        <v>718</v>
      </c>
      <c r="V239" s="238" t="s">
        <v>764</v>
      </c>
      <c r="X239" s="239">
        <f t="shared" si="40"/>
        <v>21.31</v>
      </c>
      <c r="Y239" s="38">
        <f t="shared" si="41"/>
        <v>-21.31</v>
      </c>
      <c r="Z239" s="250" t="e">
        <f t="shared" si="42"/>
        <v>#DIV/0!</v>
      </c>
      <c r="AA239" s="38" t="e">
        <f t="shared" si="43"/>
        <v>#DIV/0!</v>
      </c>
      <c r="AB239" s="38" t="e">
        <f t="shared" si="44"/>
        <v>#DIV/0!</v>
      </c>
      <c r="AE239" s="15">
        <v>1870</v>
      </c>
    </row>
    <row r="240" ht="15.5" spans="1:31">
      <c r="A240" s="25">
        <v>233</v>
      </c>
      <c r="B240" s="214" t="s">
        <v>1325</v>
      </c>
      <c r="C240" s="215" t="s">
        <v>1322</v>
      </c>
      <c r="D240" s="216" t="s">
        <v>1323</v>
      </c>
      <c r="E240" s="215" t="s">
        <v>1070</v>
      </c>
      <c r="F240" s="215" t="s">
        <v>1324</v>
      </c>
      <c r="G240" s="158" t="s">
        <v>780</v>
      </c>
      <c r="H240" s="220">
        <v>0.105</v>
      </c>
      <c r="I240" s="158" t="s">
        <v>943</v>
      </c>
      <c r="J240" s="223">
        <v>1</v>
      </c>
      <c r="K240" s="224">
        <v>37911</v>
      </c>
      <c r="L240" s="225">
        <v>37911</v>
      </c>
      <c r="M240" s="235"/>
      <c r="N240" s="235"/>
      <c r="O240" s="228">
        <v>5260</v>
      </c>
      <c r="P240" s="228">
        <v>526</v>
      </c>
      <c r="Q240" s="29">
        <f t="shared" si="46"/>
        <v>196</v>
      </c>
      <c r="R240" s="25" t="s">
        <v>693</v>
      </c>
      <c r="S240" s="29">
        <f t="shared" si="45"/>
        <v>196</v>
      </c>
      <c r="T240" s="29">
        <f t="shared" si="39"/>
        <v>-62.74</v>
      </c>
      <c r="U240" s="217" t="s">
        <v>718</v>
      </c>
      <c r="V240" s="238" t="s">
        <v>764</v>
      </c>
      <c r="X240" s="239">
        <f t="shared" si="40"/>
        <v>21.31</v>
      </c>
      <c r="Y240" s="38">
        <f t="shared" si="41"/>
        <v>-21.31</v>
      </c>
      <c r="Z240" s="250" t="e">
        <f t="shared" si="42"/>
        <v>#DIV/0!</v>
      </c>
      <c r="AA240" s="38" t="e">
        <f t="shared" si="43"/>
        <v>#DIV/0!</v>
      </c>
      <c r="AB240" s="38" t="e">
        <f t="shared" si="44"/>
        <v>#DIV/0!</v>
      </c>
      <c r="AE240" s="15">
        <v>1870</v>
      </c>
    </row>
    <row r="241" ht="15" customHeight="1" spans="1:21">
      <c r="A241" s="25"/>
      <c r="B241" s="217"/>
      <c r="C241" s="222"/>
      <c r="D241" s="222"/>
      <c r="E241" s="217"/>
      <c r="F241" s="259"/>
      <c r="G241" s="158"/>
      <c r="H241" s="162"/>
      <c r="I241" s="158"/>
      <c r="J241" s="223"/>
      <c r="K241" s="220"/>
      <c r="L241" s="225"/>
      <c r="M241" s="263"/>
      <c r="N241" s="263"/>
      <c r="O241" s="214"/>
      <c r="P241" s="214"/>
      <c r="Q241" s="29"/>
      <c r="R241" s="25"/>
      <c r="S241" s="29"/>
      <c r="T241" s="29"/>
      <c r="U241" s="217"/>
    </row>
    <row r="242" s="14" customFormat="1" ht="15" customHeight="1" spans="1:28">
      <c r="A242" s="100" t="s">
        <v>402</v>
      </c>
      <c r="B242" s="101"/>
      <c r="C242" s="101"/>
      <c r="D242" s="260"/>
      <c r="E242" s="260"/>
      <c r="F242" s="260"/>
      <c r="G242" s="261"/>
      <c r="H242" s="162"/>
      <c r="I242" s="157"/>
      <c r="J242" s="157">
        <f>SUM(J8:J241)</f>
        <v>233</v>
      </c>
      <c r="K242" s="264"/>
      <c r="L242" s="225"/>
      <c r="M242" s="37">
        <f>SUM(M8:M241)</f>
        <v>0</v>
      </c>
      <c r="N242" s="35">
        <f>SUM(N8:N241)</f>
        <v>0</v>
      </c>
      <c r="O242" s="36">
        <f>SUM(O8:O241)</f>
        <v>18074961.65</v>
      </c>
      <c r="P242" s="36">
        <f>SUM(P8:P241)</f>
        <v>2003588.93</v>
      </c>
      <c r="Q242" s="37" t="e">
        <f>SUM(Q8:Q241)</f>
        <v>#REF!</v>
      </c>
      <c r="R242" s="25"/>
      <c r="S242" s="37" t="e">
        <f>SUM(S8:S241)</f>
        <v>#REF!</v>
      </c>
      <c r="T242" s="37" t="e">
        <f>IF(OR(AND(P242=0,S242=0,),S242=0,),"",(S242-P242)/P242*100)</f>
        <v>#REF!</v>
      </c>
      <c r="U242" s="217"/>
      <c r="V242" s="13"/>
      <c r="W242" s="13"/>
      <c r="X242" s="13"/>
      <c r="Y242" s="13"/>
      <c r="Z242" s="13"/>
      <c r="AA242" s="13"/>
      <c r="AB242" s="13"/>
    </row>
    <row r="243" ht="15" customHeight="1" spans="1:21">
      <c r="A243" s="26" t="s">
        <v>441</v>
      </c>
      <c r="B243" s="26"/>
      <c r="C243" s="26"/>
      <c r="D243" s="262"/>
      <c r="E243" s="262"/>
      <c r="F243" s="261"/>
      <c r="G243" s="261"/>
      <c r="H243" s="162"/>
      <c r="I243" s="162"/>
      <c r="J243" s="162"/>
      <c r="K243" s="265"/>
      <c r="L243" s="225"/>
      <c r="M243" s="29"/>
      <c r="N243" s="28"/>
      <c r="O243" s="31"/>
      <c r="P243" s="29"/>
      <c r="Q243" s="29"/>
      <c r="R243" s="25"/>
      <c r="S243" s="29"/>
      <c r="T243" s="29" t="str">
        <f>IF(OR(AND(P243=0,S243=0,),S243=0,),"",(S243-P243)/P243*100)</f>
        <v/>
      </c>
      <c r="U243" s="217"/>
    </row>
    <row r="244" s="14" customFormat="1" ht="15" customHeight="1" spans="1:28">
      <c r="A244" s="100" t="s">
        <v>405</v>
      </c>
      <c r="B244" s="100"/>
      <c r="C244" s="100"/>
      <c r="D244" s="260"/>
      <c r="E244" s="157"/>
      <c r="F244" s="157"/>
      <c r="G244" s="261"/>
      <c r="H244" s="162"/>
      <c r="I244" s="157"/>
      <c r="J244" s="157"/>
      <c r="K244" s="264"/>
      <c r="L244" s="225"/>
      <c r="M244" s="37">
        <f>M242-M243</f>
        <v>0</v>
      </c>
      <c r="N244" s="35">
        <f>N242-N243</f>
        <v>0</v>
      </c>
      <c r="O244" s="36">
        <f>O242-O243</f>
        <v>18074961.65</v>
      </c>
      <c r="P244" s="37">
        <f>P242-P243</f>
        <v>2003588.93</v>
      </c>
      <c r="Q244" s="37" t="e">
        <f>Q242-Q243</f>
        <v>#REF!</v>
      </c>
      <c r="R244" s="25"/>
      <c r="S244" s="37" t="e">
        <f>S242-S243</f>
        <v>#REF!</v>
      </c>
      <c r="T244" s="37" t="e">
        <f>IF(OR(AND(P244=0,S244=0,),S244=0,),"",(S244-P244)/P244*100)</f>
        <v>#REF!</v>
      </c>
      <c r="U244" s="217"/>
      <c r="V244" s="13"/>
      <c r="W244" s="13"/>
      <c r="X244" s="13"/>
      <c r="Y244" s="13"/>
      <c r="Z244" s="13"/>
      <c r="AA244" s="13"/>
      <c r="AB244" s="13"/>
    </row>
    <row r="245" customHeight="1" spans="18:18">
      <c r="R245" s="266"/>
    </row>
    <row r="246" customHeight="1" spans="18:18">
      <c r="R246" s="266"/>
    </row>
  </sheetData>
  <autoFilter ref="A7:AG240">
    <extLst/>
  </autoFilter>
  <mergeCells count="25">
    <mergeCell ref="A2:U2"/>
    <mergeCell ref="A3:U3"/>
    <mergeCell ref="M6:N6"/>
    <mergeCell ref="O6:P6"/>
    <mergeCell ref="Q6:S6"/>
    <mergeCell ref="A242:C242"/>
    <mergeCell ref="A243:C243"/>
    <mergeCell ref="A244:C244"/>
    <mergeCell ref="A6:A7"/>
    <mergeCell ref="B6:B7"/>
    <mergeCell ref="C6:C7"/>
    <mergeCell ref="D6:D7"/>
    <mergeCell ref="E6:E7"/>
    <mergeCell ref="F6:F7"/>
    <mergeCell ref="G6:G7"/>
    <mergeCell ref="H6:H7"/>
    <mergeCell ref="I6:I7"/>
    <mergeCell ref="J6:J7"/>
    <mergeCell ref="K6:K7"/>
    <mergeCell ref="L6:L7"/>
    <mergeCell ref="T6:T7"/>
    <mergeCell ref="U6:U7"/>
    <mergeCell ref="AE5:AE6"/>
    <mergeCell ref="AC5:AD6"/>
    <mergeCell ref="AF5:AG6"/>
  </mergeCells>
  <hyperlinks>
    <hyperlink ref="A1" location="索引目录!E38" display="返回索引页"/>
    <hyperlink ref="B1" location="固定资产汇总!B23" display="返回"/>
    <hyperlink ref="AC12" r:id="rId1" display="https://product.11467.com/info/2567155.htm"/>
    <hyperlink ref="AC13" r:id="rId1" display="https://product.11467.com/info/2567155.htm"/>
    <hyperlink ref="AC78" r:id="rId2" display="https://detail.1688.com/offer/604430930334.html?spm=a261b.2187593.0.0.3d5e2d0eQV29hc"/>
    <hyperlink ref="AC11" r:id="rId3" display="https://b2b.baidu.com/land?url=https%3A%2F%2Fb2bwork.baidu.com%2Fland%3Flid%3D1814408480726171808&amp;query=%E7%AB%8B%E5%BC%8F%E5%8D%87%E9%99%8D%E5%8F%B0%E9%93%A3%E5%BA%8A%09XA5032+320%2A1250&amp;lattr=ot&amp;xzhid=57839073&amp;pi=b2b.s.main.4..9421849626770074&amp;category=%E6%9C%BA%E6%A2%B0%E8%AE%BE%E5%A4%87%3B%E6%9C%BA%E5%BA%8A%3B%E9%93%A3%E5%BA%8A&amp;fid=0%2C1741050153064&amp;iid=e696a90e6c45fd248afa8b1ef2459411&amp;miniId=8469&amp;jid=3988576871&amp;prod_type=0" tooltip="https://b2b.baidu.com/land?url=https%3A%2F%2Fb2bwork.baidu.com%2Fland%3Flid%3D1814408480726171808&amp;query=%E7%AB%8B%E5%BC%8F%E5%8D%87%E9%99%8D%E5%8F%B0%E9%93%A3%E5%BA%8A%09XA5032+320%2A1250&amp;lattr=ot&amp;xzhid=57839073&amp;pi=b2b.s.main.4..9421849626770074&amp;category="/>
    <hyperlink ref="AC85" r:id="rId4" display="https://b2b.baidu.com/land?url=https%3A%2F%2Fb2bwork.baidu.com%2Fland%3Flid%3D1725610630531346345&amp;query=%E4%BD%8E%E5%8E%8B%E9%85%8D%E7%94%B5%E6%9F%9Cggd%28aa1%29&amp;lattr=&amp;xzhid=29814760&amp;pi=b2b.s.main.1..7076226370743805&amp;category=%E7%94%B5%E5%B7%A5%E7%94%B5%E6%B0%94%3B%E9%85%8D%E7%94%B5%E8%BE%93%E7%94%B5%E8%AE%BE%E5%A4%87%3B%E9%85%8D%E7%94%B5%E6%9F%9C&amp;fid=84017152%2C1742195602402&amp;iid=ebfde12149708af6a22139b796c4190a&amp;miniId=8469&amp;jid=1246692126&amp;prod_type=0"/>
  </hyperlinks>
  <printOptions horizontalCentered="1"/>
  <pageMargins left="0.156944444444444" right="0.156944444444444" top="0.984027777777778" bottom="0.786805555555556" header="0.984027777777778" footer="0.393055555555556"/>
  <pageSetup paperSize="9" scale="59" fitToHeight="0" orientation="landscape" horizontalDpi="600"/>
  <headerFooter alignWithMargins="0">
    <oddHeader>&amp;R&amp;10</oddHeader>
    <oddFooter>&amp;L&amp;"宋体"&amp;9产权持有单位填表人：侯鹏浩
填表日期：2025年2月21日&amp;C&amp;"宋体"&amp;9评估人员：张奇明 李成贤
&amp;R&amp;"宋体"&amp;9共&amp;N页，第&amp;P页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56">
    <pageSetUpPr fitToPage="1"/>
  </sheetPr>
  <dimension ref="A1:W31"/>
  <sheetViews>
    <sheetView view="pageBreakPreview" zoomScale="80" zoomScaleNormal="90" workbookViewId="0">
      <pane ySplit="7" topLeftCell="A8" activePane="bottomLeft" state="frozen"/>
      <selection/>
      <selection pane="bottomLeft" activeCell="P20" sqref="P20"/>
    </sheetView>
  </sheetViews>
  <sheetFormatPr defaultColWidth="9" defaultRowHeight="15.75" customHeight="1"/>
  <cols>
    <col min="1" max="1" width="5.125" style="15" customWidth="1"/>
    <col min="2" max="2" width="7.375" style="15" customWidth="1"/>
    <col min="3" max="3" width="10.25" style="15" customWidth="1"/>
    <col min="4" max="4" width="9.75" style="15" customWidth="1"/>
    <col min="5" max="5" width="8" style="15" hidden="1" customWidth="1" outlineLevel="1"/>
    <col min="6" max="6" width="8.75" style="15" customWidth="1" collapsed="1"/>
    <col min="7" max="7" width="5.25" style="15" customWidth="1"/>
    <col min="8" max="8" width="4.25" style="15" customWidth="1"/>
    <col min="9" max="9" width="6.25" style="15" customWidth="1"/>
    <col min="10" max="10" width="5.25" style="15" customWidth="1"/>
    <col min="11" max="11" width="9.125" style="15" customWidth="1"/>
    <col min="12" max="12" width="10.25" style="15" hidden="1" customWidth="1" outlineLevel="1"/>
    <col min="13" max="13" width="10" style="15" hidden="1" customWidth="1" outlineLevel="1"/>
    <col min="14" max="14" width="9.875" style="15" customWidth="1" collapsed="1"/>
    <col min="15" max="16" width="9" style="15" customWidth="1"/>
    <col min="17" max="17" width="7.25" style="15" customWidth="1"/>
    <col min="18" max="18" width="8.75" style="15" customWidth="1"/>
    <col min="19" max="19" width="6.25" style="15" customWidth="1"/>
    <col min="20" max="20" width="6.75" style="15" customWidth="1"/>
    <col min="21" max="21" width="13.125" style="15" hidden="1" customWidth="1" outlineLevel="1"/>
    <col min="22" max="22" width="11.375" style="15" customWidth="1" collapsed="1"/>
    <col min="23" max="23" width="11.375" style="15" customWidth="1"/>
    <col min="24" max="16384" width="9" style="15"/>
  </cols>
  <sheetData>
    <row r="1" s="86" customFormat="1" ht="10.5" spans="1:20">
      <c r="A1" s="91" t="s">
        <v>324</v>
      </c>
      <c r="B1" s="91" t="s">
        <v>314</v>
      </c>
      <c r="C1" s="88"/>
      <c r="D1" s="88"/>
      <c r="E1" s="88"/>
      <c r="F1" s="88"/>
      <c r="G1" s="88"/>
      <c r="H1" s="88"/>
      <c r="I1" s="88"/>
      <c r="J1" s="88"/>
      <c r="K1" s="88"/>
      <c r="L1" s="88"/>
      <c r="M1" s="88"/>
      <c r="N1" s="88"/>
      <c r="O1" s="88"/>
      <c r="P1" s="88"/>
      <c r="Q1" s="88"/>
      <c r="R1" s="88"/>
      <c r="S1" s="88"/>
      <c r="T1" s="88"/>
    </row>
    <row r="2" s="12" customFormat="1" ht="30" customHeight="1" spans="1:20">
      <c r="A2" s="19" t="s">
        <v>1326</v>
      </c>
      <c r="B2" s="19"/>
      <c r="C2" s="19"/>
      <c r="D2" s="19"/>
      <c r="E2" s="19"/>
      <c r="F2" s="19"/>
      <c r="G2" s="19"/>
      <c r="H2" s="19"/>
      <c r="I2" s="19"/>
      <c r="J2" s="19"/>
      <c r="K2" s="19"/>
      <c r="L2" s="19"/>
      <c r="M2" s="19"/>
      <c r="N2" s="19"/>
      <c r="O2" s="19"/>
      <c r="P2" s="19"/>
      <c r="Q2" s="19"/>
      <c r="R2" s="19"/>
      <c r="S2" s="19"/>
      <c r="T2" s="19"/>
    </row>
    <row r="3" ht="15" customHeight="1" spans="1:20">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c r="T3" s="38"/>
    </row>
    <row r="4" ht="15" customHeight="1" spans="1:23">
      <c r="A4" s="20"/>
      <c r="B4" s="20"/>
      <c r="C4" s="20"/>
      <c r="D4" s="20"/>
      <c r="E4" s="20"/>
      <c r="F4" s="20"/>
      <c r="G4" s="20"/>
      <c r="H4" s="20"/>
      <c r="I4" s="20"/>
      <c r="J4" s="38"/>
      <c r="K4" s="39"/>
      <c r="L4" s="38"/>
      <c r="M4" s="38"/>
      <c r="N4" s="38"/>
      <c r="O4" s="38"/>
      <c r="P4" s="38"/>
      <c r="Q4" s="38"/>
      <c r="R4" s="38"/>
      <c r="S4" s="38"/>
      <c r="T4" s="39" t="s">
        <v>1327</v>
      </c>
      <c r="V4" s="53" t="s">
        <v>342</v>
      </c>
      <c r="W4" s="54"/>
    </row>
    <row r="5" ht="15" customHeight="1" spans="1:23">
      <c r="A5" s="21" t="str">
        <f>封面!D7&amp;封面!F7</f>
        <v>产权持有单位：北京巴布科克·威尔科克斯有限公司</v>
      </c>
      <c r="T5" s="39" t="s">
        <v>327</v>
      </c>
      <c r="V5" s="55"/>
      <c r="W5" s="55"/>
    </row>
    <row r="6" s="13" customFormat="1" ht="15" customHeight="1" spans="1:23">
      <c r="A6" s="22" t="s">
        <v>328</v>
      </c>
      <c r="B6" s="22" t="s">
        <v>1328</v>
      </c>
      <c r="C6" s="56" t="s">
        <v>1329</v>
      </c>
      <c r="D6" s="56" t="s">
        <v>482</v>
      </c>
      <c r="E6" s="109" t="s">
        <v>614</v>
      </c>
      <c r="F6" s="56" t="s">
        <v>672</v>
      </c>
      <c r="G6" s="56" t="s">
        <v>483</v>
      </c>
      <c r="H6" s="56" t="s">
        <v>484</v>
      </c>
      <c r="I6" s="56" t="s">
        <v>674</v>
      </c>
      <c r="J6" s="56" t="s">
        <v>530</v>
      </c>
      <c r="K6" s="56" t="s">
        <v>1330</v>
      </c>
      <c r="L6" s="22" t="s">
        <v>333</v>
      </c>
      <c r="M6" s="23"/>
      <c r="N6" s="106" t="s">
        <v>334</v>
      </c>
      <c r="O6" s="107"/>
      <c r="P6" s="22" t="s">
        <v>335</v>
      </c>
      <c r="Q6" s="22"/>
      <c r="R6" s="22"/>
      <c r="S6" s="56" t="s">
        <v>337</v>
      </c>
      <c r="T6" s="56" t="s">
        <v>338</v>
      </c>
      <c r="U6" s="22" t="s">
        <v>621</v>
      </c>
      <c r="V6" s="60" t="s">
        <v>345</v>
      </c>
      <c r="W6" s="60" t="s">
        <v>648</v>
      </c>
    </row>
    <row r="7" s="13" customFormat="1" ht="15" customHeight="1" spans="1:23">
      <c r="A7" s="22"/>
      <c r="B7" s="22"/>
      <c r="C7" s="22"/>
      <c r="D7" s="22"/>
      <c r="E7" s="109"/>
      <c r="F7" s="22"/>
      <c r="G7" s="22"/>
      <c r="H7" s="22"/>
      <c r="I7" s="22"/>
      <c r="J7" s="22"/>
      <c r="K7" s="22"/>
      <c r="L7" s="22" t="s">
        <v>622</v>
      </c>
      <c r="M7" s="23" t="s">
        <v>623</v>
      </c>
      <c r="N7" s="33" t="s">
        <v>622</v>
      </c>
      <c r="O7" s="22" t="s">
        <v>623</v>
      </c>
      <c r="P7" s="22" t="s">
        <v>622</v>
      </c>
      <c r="Q7" s="22" t="s">
        <v>533</v>
      </c>
      <c r="R7" s="22" t="s">
        <v>623</v>
      </c>
      <c r="S7" s="22"/>
      <c r="T7" s="22"/>
      <c r="U7" s="22"/>
      <c r="V7" s="60"/>
      <c r="W7" s="60"/>
    </row>
    <row r="8" ht="15" customHeight="1" spans="1:23">
      <c r="A8" s="25"/>
      <c r="B8" s="25"/>
      <c r="C8" s="26"/>
      <c r="D8" s="26"/>
      <c r="E8" s="111"/>
      <c r="F8" s="26"/>
      <c r="G8" s="25"/>
      <c r="H8" s="25"/>
      <c r="I8" s="27"/>
      <c r="J8" s="27"/>
      <c r="K8" s="31"/>
      <c r="L8" s="29"/>
      <c r="M8" s="28"/>
      <c r="N8" s="31"/>
      <c r="O8" s="29"/>
      <c r="P8" s="29"/>
      <c r="Q8" s="25"/>
      <c r="R8" s="29">
        <f>ROUND(P8*Q8/100,0)</f>
        <v>0</v>
      </c>
      <c r="S8" s="29" t="str">
        <f>IF(OR(AND(O8=0,R8=0,),R8=0,),"",(R8-O8)/O8*100)</f>
        <v/>
      </c>
      <c r="T8" s="41"/>
      <c r="U8" s="41"/>
      <c r="V8" s="41"/>
      <c r="W8" s="41"/>
    </row>
    <row r="9" ht="15" customHeight="1" spans="1:23">
      <c r="A9" s="25"/>
      <c r="B9" s="25"/>
      <c r="C9" s="26"/>
      <c r="D9" s="26"/>
      <c r="E9" s="111"/>
      <c r="F9" s="26"/>
      <c r="G9" s="25"/>
      <c r="H9" s="25"/>
      <c r="I9" s="27"/>
      <c r="J9" s="27"/>
      <c r="K9" s="31"/>
      <c r="L9" s="29"/>
      <c r="M9" s="28"/>
      <c r="N9" s="31"/>
      <c r="O9" s="29"/>
      <c r="P9" s="29"/>
      <c r="Q9" s="25"/>
      <c r="R9" s="29">
        <f>ROUND(P9*Q9/100,0)</f>
        <v>0</v>
      </c>
      <c r="S9" s="29" t="str">
        <f t="shared" ref="S9:S31" si="0">IF(OR(AND(O9=0,R9=0,),R9=0,),"",(R9-O9)/O9*100)</f>
        <v/>
      </c>
      <c r="T9" s="41"/>
      <c r="U9" s="41"/>
      <c r="V9" s="41"/>
      <c r="W9" s="41"/>
    </row>
    <row r="10" ht="15" customHeight="1" spans="1:23">
      <c r="A10" s="25"/>
      <c r="B10" s="25"/>
      <c r="C10" s="26"/>
      <c r="D10" s="26"/>
      <c r="E10" s="111"/>
      <c r="F10" s="26"/>
      <c r="G10" s="25"/>
      <c r="H10" s="25"/>
      <c r="I10" s="27"/>
      <c r="J10" s="27"/>
      <c r="K10" s="31"/>
      <c r="L10" s="29"/>
      <c r="M10" s="28"/>
      <c r="N10" s="31"/>
      <c r="O10" s="29"/>
      <c r="P10" s="29"/>
      <c r="Q10" s="25"/>
      <c r="R10" s="29">
        <f>ROUND(P10*Q10/100,0)</f>
        <v>0</v>
      </c>
      <c r="S10" s="29" t="str">
        <f t="shared" si="0"/>
        <v/>
      </c>
      <c r="T10" s="41"/>
      <c r="U10" s="41"/>
      <c r="V10" s="41"/>
      <c r="W10" s="41"/>
    </row>
    <row r="11" ht="15" customHeight="1" spans="1:23">
      <c r="A11" s="25"/>
      <c r="B11" s="25"/>
      <c r="C11" s="26"/>
      <c r="D11" s="26"/>
      <c r="E11" s="111"/>
      <c r="F11" s="26"/>
      <c r="G11" s="25"/>
      <c r="H11" s="25"/>
      <c r="I11" s="27"/>
      <c r="J11" s="27"/>
      <c r="K11" s="31"/>
      <c r="L11" s="29"/>
      <c r="M11" s="28"/>
      <c r="N11" s="31"/>
      <c r="O11" s="29"/>
      <c r="P11" s="29"/>
      <c r="Q11" s="25"/>
      <c r="R11" s="29">
        <f>ROUND(P11*Q11/100,0)</f>
        <v>0</v>
      </c>
      <c r="S11" s="29" t="str">
        <f t="shared" si="0"/>
        <v/>
      </c>
      <c r="T11" s="41"/>
      <c r="U11" s="41"/>
      <c r="V11" s="41"/>
      <c r="W11" s="41"/>
    </row>
    <row r="12" ht="15" customHeight="1" spans="1:23">
      <c r="A12" s="25"/>
      <c r="B12" s="25"/>
      <c r="C12" s="26"/>
      <c r="D12" s="26"/>
      <c r="E12" s="111"/>
      <c r="F12" s="26"/>
      <c r="G12" s="25"/>
      <c r="H12" s="25"/>
      <c r="I12" s="27"/>
      <c r="J12" s="27"/>
      <c r="K12" s="31"/>
      <c r="L12" s="29"/>
      <c r="M12" s="28"/>
      <c r="N12" s="31"/>
      <c r="O12" s="29"/>
      <c r="P12" s="29"/>
      <c r="Q12" s="25"/>
      <c r="R12" s="29">
        <f>ROUND(P12*Q12/100,0)</f>
        <v>0</v>
      </c>
      <c r="S12" s="29" t="str">
        <f t="shared" si="0"/>
        <v/>
      </c>
      <c r="T12" s="41"/>
      <c r="U12" s="41"/>
      <c r="V12" s="41"/>
      <c r="W12" s="41"/>
    </row>
    <row r="13" ht="15" customHeight="1" spans="1:23">
      <c r="A13" s="25"/>
      <c r="B13" s="25"/>
      <c r="C13" s="26"/>
      <c r="D13" s="26"/>
      <c r="E13" s="111"/>
      <c r="F13" s="26"/>
      <c r="G13" s="25"/>
      <c r="H13" s="25"/>
      <c r="I13" s="27"/>
      <c r="J13" s="27"/>
      <c r="K13" s="31"/>
      <c r="L13" s="29"/>
      <c r="M13" s="28"/>
      <c r="N13" s="31"/>
      <c r="O13" s="29"/>
      <c r="P13" s="29"/>
      <c r="Q13" s="25"/>
      <c r="R13" s="29">
        <f t="shared" ref="R13:R28" si="1">ROUND(P13*Q13/100,0)</f>
        <v>0</v>
      </c>
      <c r="S13" s="29" t="str">
        <f t="shared" si="0"/>
        <v/>
      </c>
      <c r="T13" s="41"/>
      <c r="U13" s="41"/>
      <c r="V13" s="41"/>
      <c r="W13" s="41"/>
    </row>
    <row r="14" ht="15" customHeight="1" spans="1:23">
      <c r="A14" s="25"/>
      <c r="B14" s="25"/>
      <c r="C14" s="26"/>
      <c r="D14" s="26"/>
      <c r="E14" s="111"/>
      <c r="F14" s="26"/>
      <c r="G14" s="25"/>
      <c r="H14" s="25"/>
      <c r="I14" s="27"/>
      <c r="J14" s="27"/>
      <c r="K14" s="31"/>
      <c r="L14" s="29"/>
      <c r="M14" s="28"/>
      <c r="N14" s="31"/>
      <c r="O14" s="29"/>
      <c r="P14" s="29"/>
      <c r="Q14" s="25"/>
      <c r="R14" s="29">
        <f t="shared" si="1"/>
        <v>0</v>
      </c>
      <c r="S14" s="29" t="str">
        <f t="shared" si="0"/>
        <v/>
      </c>
      <c r="T14" s="41"/>
      <c r="U14" s="41"/>
      <c r="V14" s="41"/>
      <c r="W14" s="41"/>
    </row>
    <row r="15" ht="15" customHeight="1" spans="1:23">
      <c r="A15" s="25"/>
      <c r="B15" s="25"/>
      <c r="C15" s="26"/>
      <c r="D15" s="26"/>
      <c r="E15" s="111"/>
      <c r="F15" s="26"/>
      <c r="G15" s="25"/>
      <c r="H15" s="25"/>
      <c r="I15" s="27"/>
      <c r="J15" s="27"/>
      <c r="K15" s="31"/>
      <c r="L15" s="29"/>
      <c r="M15" s="28"/>
      <c r="N15" s="31"/>
      <c r="O15" s="29"/>
      <c r="P15" s="29"/>
      <c r="Q15" s="25"/>
      <c r="R15" s="29">
        <f t="shared" si="1"/>
        <v>0</v>
      </c>
      <c r="S15" s="29" t="str">
        <f t="shared" si="0"/>
        <v/>
      </c>
      <c r="T15" s="41"/>
      <c r="U15" s="41"/>
      <c r="V15" s="41"/>
      <c r="W15" s="41"/>
    </row>
    <row r="16" ht="15" customHeight="1" spans="1:23">
      <c r="A16" s="25"/>
      <c r="B16" s="25"/>
      <c r="C16" s="26"/>
      <c r="D16" s="26"/>
      <c r="E16" s="111"/>
      <c r="F16" s="26"/>
      <c r="G16" s="25"/>
      <c r="H16" s="25"/>
      <c r="I16" s="27"/>
      <c r="J16" s="27"/>
      <c r="K16" s="31"/>
      <c r="L16" s="29"/>
      <c r="M16" s="28"/>
      <c r="N16" s="31"/>
      <c r="O16" s="29"/>
      <c r="P16" s="29"/>
      <c r="Q16" s="25"/>
      <c r="R16" s="29">
        <f t="shared" si="1"/>
        <v>0</v>
      </c>
      <c r="S16" s="29" t="str">
        <f t="shared" si="0"/>
        <v/>
      </c>
      <c r="T16" s="41"/>
      <c r="U16" s="41"/>
      <c r="V16" s="41"/>
      <c r="W16" s="41"/>
    </row>
    <row r="17" ht="15" customHeight="1" spans="1:23">
      <c r="A17" s="25"/>
      <c r="B17" s="25"/>
      <c r="C17" s="26"/>
      <c r="D17" s="26"/>
      <c r="E17" s="111"/>
      <c r="F17" s="26"/>
      <c r="G17" s="25"/>
      <c r="H17" s="25"/>
      <c r="I17" s="27"/>
      <c r="J17" s="27"/>
      <c r="K17" s="31"/>
      <c r="L17" s="29"/>
      <c r="M17" s="28"/>
      <c r="N17" s="31"/>
      <c r="O17" s="29"/>
      <c r="P17" s="29"/>
      <c r="Q17" s="25"/>
      <c r="R17" s="29">
        <f t="shared" si="1"/>
        <v>0</v>
      </c>
      <c r="S17" s="29" t="str">
        <f t="shared" si="0"/>
        <v/>
      </c>
      <c r="T17" s="41"/>
      <c r="U17" s="41"/>
      <c r="V17" s="41"/>
      <c r="W17" s="41"/>
    </row>
    <row r="18" ht="15" customHeight="1" spans="1:23">
      <c r="A18" s="25"/>
      <c r="B18" s="25"/>
      <c r="C18" s="26"/>
      <c r="D18" s="26"/>
      <c r="E18" s="111"/>
      <c r="F18" s="26"/>
      <c r="G18" s="25"/>
      <c r="H18" s="25"/>
      <c r="I18" s="27"/>
      <c r="J18" s="27"/>
      <c r="K18" s="31"/>
      <c r="L18" s="29"/>
      <c r="M18" s="28"/>
      <c r="N18" s="31"/>
      <c r="O18" s="29"/>
      <c r="P18" s="29"/>
      <c r="Q18" s="25"/>
      <c r="R18" s="29">
        <f t="shared" si="1"/>
        <v>0</v>
      </c>
      <c r="S18" s="29" t="str">
        <f t="shared" si="0"/>
        <v/>
      </c>
      <c r="T18" s="41"/>
      <c r="U18" s="41"/>
      <c r="V18" s="41"/>
      <c r="W18" s="41"/>
    </row>
    <row r="19" ht="15" customHeight="1" spans="1:23">
      <c r="A19" s="25"/>
      <c r="B19" s="25"/>
      <c r="C19" s="26"/>
      <c r="D19" s="26"/>
      <c r="E19" s="111"/>
      <c r="F19" s="26"/>
      <c r="G19" s="25"/>
      <c r="H19" s="25"/>
      <c r="I19" s="27"/>
      <c r="J19" s="27"/>
      <c r="K19" s="31"/>
      <c r="L19" s="29"/>
      <c r="M19" s="28"/>
      <c r="N19" s="31"/>
      <c r="O19" s="29"/>
      <c r="P19" s="29"/>
      <c r="Q19" s="25"/>
      <c r="R19" s="29">
        <f t="shared" si="1"/>
        <v>0</v>
      </c>
      <c r="S19" s="29" t="str">
        <f t="shared" si="0"/>
        <v/>
      </c>
      <c r="T19" s="41"/>
      <c r="U19" s="41"/>
      <c r="V19" s="41"/>
      <c r="W19" s="41"/>
    </row>
    <row r="20" ht="15" customHeight="1" spans="1:23">
      <c r="A20" s="25"/>
      <c r="B20" s="25"/>
      <c r="C20" s="26"/>
      <c r="D20" s="26"/>
      <c r="E20" s="111"/>
      <c r="F20" s="26"/>
      <c r="G20" s="25"/>
      <c r="H20" s="25"/>
      <c r="I20" s="27"/>
      <c r="J20" s="27"/>
      <c r="K20" s="31"/>
      <c r="L20" s="29"/>
      <c r="M20" s="28"/>
      <c r="N20" s="31"/>
      <c r="O20" s="29"/>
      <c r="P20" s="29"/>
      <c r="Q20" s="25"/>
      <c r="R20" s="29">
        <f t="shared" si="1"/>
        <v>0</v>
      </c>
      <c r="S20" s="29" t="str">
        <f t="shared" si="0"/>
        <v/>
      </c>
      <c r="T20" s="41"/>
      <c r="U20" s="41"/>
      <c r="V20" s="41"/>
      <c r="W20" s="41"/>
    </row>
    <row r="21" ht="15" customHeight="1" spans="1:23">
      <c r="A21" s="25"/>
      <c r="B21" s="25"/>
      <c r="C21" s="26"/>
      <c r="D21" s="26"/>
      <c r="E21" s="111"/>
      <c r="F21" s="26"/>
      <c r="G21" s="25"/>
      <c r="H21" s="25"/>
      <c r="I21" s="27"/>
      <c r="J21" s="27"/>
      <c r="K21" s="31"/>
      <c r="L21" s="29"/>
      <c r="M21" s="28"/>
      <c r="N21" s="31"/>
      <c r="O21" s="29"/>
      <c r="P21" s="29"/>
      <c r="Q21" s="25"/>
      <c r="R21" s="29">
        <f t="shared" si="1"/>
        <v>0</v>
      </c>
      <c r="S21" s="29" t="str">
        <f t="shared" si="0"/>
        <v/>
      </c>
      <c r="T21" s="41"/>
      <c r="U21" s="41"/>
      <c r="V21" s="41"/>
      <c r="W21" s="41"/>
    </row>
    <row r="22" ht="15" customHeight="1" spans="1:23">
      <c r="A22" s="25"/>
      <c r="B22" s="25"/>
      <c r="C22" s="26"/>
      <c r="D22" s="26"/>
      <c r="E22" s="111"/>
      <c r="F22" s="26"/>
      <c r="G22" s="25"/>
      <c r="H22" s="25"/>
      <c r="I22" s="27"/>
      <c r="J22" s="27"/>
      <c r="K22" s="31"/>
      <c r="L22" s="29"/>
      <c r="M22" s="28"/>
      <c r="N22" s="31"/>
      <c r="O22" s="29"/>
      <c r="P22" s="29"/>
      <c r="Q22" s="25"/>
      <c r="R22" s="29">
        <f t="shared" si="1"/>
        <v>0</v>
      </c>
      <c r="S22" s="29" t="str">
        <f t="shared" si="0"/>
        <v/>
      </c>
      <c r="T22" s="41"/>
      <c r="U22" s="41"/>
      <c r="V22" s="41"/>
      <c r="W22" s="41"/>
    </row>
    <row r="23" ht="15" customHeight="1" spans="1:23">
      <c r="A23" s="25"/>
      <c r="B23" s="25"/>
      <c r="C23" s="26"/>
      <c r="D23" s="26"/>
      <c r="E23" s="111"/>
      <c r="F23" s="26"/>
      <c r="G23" s="25"/>
      <c r="H23" s="25"/>
      <c r="I23" s="27"/>
      <c r="J23" s="27"/>
      <c r="K23" s="31"/>
      <c r="L23" s="29"/>
      <c r="M23" s="28"/>
      <c r="N23" s="31"/>
      <c r="O23" s="29"/>
      <c r="P23" s="29"/>
      <c r="Q23" s="25"/>
      <c r="R23" s="29">
        <f t="shared" si="1"/>
        <v>0</v>
      </c>
      <c r="S23" s="29" t="str">
        <f t="shared" si="0"/>
        <v/>
      </c>
      <c r="T23" s="41"/>
      <c r="U23" s="41"/>
      <c r="V23" s="41"/>
      <c r="W23" s="41"/>
    </row>
    <row r="24" ht="15" customHeight="1" spans="1:23">
      <c r="A24" s="25"/>
      <c r="B24" s="25"/>
      <c r="C24" s="26"/>
      <c r="D24" s="26"/>
      <c r="E24" s="111"/>
      <c r="F24" s="26"/>
      <c r="G24" s="25"/>
      <c r="H24" s="25"/>
      <c r="I24" s="27"/>
      <c r="J24" s="27"/>
      <c r="K24" s="31"/>
      <c r="L24" s="29"/>
      <c r="M24" s="28"/>
      <c r="N24" s="31"/>
      <c r="O24" s="29"/>
      <c r="P24" s="29"/>
      <c r="Q24" s="25"/>
      <c r="R24" s="29">
        <f t="shared" si="1"/>
        <v>0</v>
      </c>
      <c r="S24" s="29" t="str">
        <f t="shared" si="0"/>
        <v/>
      </c>
      <c r="T24" s="41"/>
      <c r="U24" s="41"/>
      <c r="V24" s="41"/>
      <c r="W24" s="41"/>
    </row>
    <row r="25" ht="15" customHeight="1" spans="1:23">
      <c r="A25" s="25"/>
      <c r="B25" s="25"/>
      <c r="C25" s="26"/>
      <c r="D25" s="26"/>
      <c r="E25" s="111"/>
      <c r="F25" s="26"/>
      <c r="G25" s="25"/>
      <c r="H25" s="25"/>
      <c r="I25" s="27"/>
      <c r="J25" s="27"/>
      <c r="K25" s="31"/>
      <c r="L25" s="29"/>
      <c r="M25" s="28"/>
      <c r="N25" s="31"/>
      <c r="O25" s="29"/>
      <c r="P25" s="29"/>
      <c r="Q25" s="25"/>
      <c r="R25" s="29">
        <f t="shared" si="1"/>
        <v>0</v>
      </c>
      <c r="S25" s="29" t="str">
        <f t="shared" si="0"/>
        <v/>
      </c>
      <c r="T25" s="41"/>
      <c r="U25" s="41"/>
      <c r="V25" s="41"/>
      <c r="W25" s="41"/>
    </row>
    <row r="26" ht="15" customHeight="1" spans="1:23">
      <c r="A26" s="25"/>
      <c r="B26" s="25"/>
      <c r="C26" s="26"/>
      <c r="D26" s="26"/>
      <c r="E26" s="111"/>
      <c r="F26" s="26"/>
      <c r="G26" s="25"/>
      <c r="H26" s="25"/>
      <c r="I26" s="27"/>
      <c r="J26" s="27"/>
      <c r="K26" s="31"/>
      <c r="L26" s="29"/>
      <c r="M26" s="28"/>
      <c r="N26" s="31"/>
      <c r="O26" s="29"/>
      <c r="P26" s="29"/>
      <c r="Q26" s="25"/>
      <c r="R26" s="29">
        <f t="shared" si="1"/>
        <v>0</v>
      </c>
      <c r="S26" s="29" t="str">
        <f t="shared" si="0"/>
        <v/>
      </c>
      <c r="T26" s="41"/>
      <c r="U26" s="41"/>
      <c r="V26" s="41"/>
      <c r="W26" s="41"/>
    </row>
    <row r="27" ht="15" customHeight="1" spans="1:23">
      <c r="A27" s="25"/>
      <c r="B27" s="25"/>
      <c r="C27" s="26"/>
      <c r="D27" s="26"/>
      <c r="E27" s="111"/>
      <c r="F27" s="26"/>
      <c r="G27" s="25"/>
      <c r="H27" s="25"/>
      <c r="I27" s="27"/>
      <c r="J27" s="27"/>
      <c r="K27" s="31"/>
      <c r="L27" s="29"/>
      <c r="M27" s="28"/>
      <c r="N27" s="31"/>
      <c r="O27" s="29"/>
      <c r="P27" s="29"/>
      <c r="Q27" s="25"/>
      <c r="R27" s="29">
        <f t="shared" si="1"/>
        <v>0</v>
      </c>
      <c r="S27" s="29" t="str">
        <f t="shared" si="0"/>
        <v/>
      </c>
      <c r="T27" s="41"/>
      <c r="U27" s="41"/>
      <c r="V27" s="41"/>
      <c r="W27" s="41"/>
    </row>
    <row r="28" ht="15" customHeight="1" spans="1:23">
      <c r="A28" s="25"/>
      <c r="B28" s="25"/>
      <c r="C28" s="26"/>
      <c r="D28" s="26"/>
      <c r="E28" s="111"/>
      <c r="F28" s="26"/>
      <c r="G28" s="25"/>
      <c r="H28" s="25"/>
      <c r="I28" s="27"/>
      <c r="J28" s="27"/>
      <c r="K28" s="31"/>
      <c r="L28" s="29"/>
      <c r="M28" s="28"/>
      <c r="N28" s="31"/>
      <c r="O28" s="29"/>
      <c r="P28" s="29"/>
      <c r="Q28" s="25"/>
      <c r="R28" s="29">
        <f t="shared" si="1"/>
        <v>0</v>
      </c>
      <c r="S28" s="29" t="str">
        <f t="shared" si="0"/>
        <v/>
      </c>
      <c r="T28" s="41"/>
      <c r="U28" s="41"/>
      <c r="V28" s="41"/>
      <c r="W28" s="41"/>
    </row>
    <row r="29" ht="15" customHeight="1" spans="1:23">
      <c r="A29" s="100" t="s">
        <v>402</v>
      </c>
      <c r="B29" s="101"/>
      <c r="C29" s="101"/>
      <c r="D29" s="25"/>
      <c r="E29" s="111"/>
      <c r="F29" s="26"/>
      <c r="G29" s="25"/>
      <c r="H29" s="25"/>
      <c r="I29" s="98"/>
      <c r="J29" s="98"/>
      <c r="K29" s="78"/>
      <c r="L29" s="29">
        <f>SUM(L8:L28)</f>
        <v>0</v>
      </c>
      <c r="M29" s="28">
        <f>SUM(M8:M28)</f>
        <v>0</v>
      </c>
      <c r="N29" s="31">
        <f>SUM(N8:N28)</f>
        <v>0</v>
      </c>
      <c r="O29" s="29">
        <f>SUM(O8:O28)</f>
        <v>0</v>
      </c>
      <c r="P29" s="29">
        <f>SUM(P8:P28)</f>
        <v>0</v>
      </c>
      <c r="Q29" s="25"/>
      <c r="R29" s="29">
        <f>SUM(R8:R28)</f>
        <v>0</v>
      </c>
      <c r="S29" s="29" t="str">
        <f t="shared" si="0"/>
        <v/>
      </c>
      <c r="T29" s="41"/>
      <c r="U29" s="41"/>
      <c r="V29" s="41"/>
      <c r="W29" s="41"/>
    </row>
    <row r="30" ht="15" customHeight="1" spans="1:23">
      <c r="A30" s="26" t="s">
        <v>441</v>
      </c>
      <c r="B30" s="26"/>
      <c r="C30" s="26"/>
      <c r="D30" s="69"/>
      <c r="E30" s="111"/>
      <c r="F30" s="26"/>
      <c r="G30" s="25"/>
      <c r="H30" s="25"/>
      <c r="I30" s="98"/>
      <c r="J30" s="98"/>
      <c r="K30" s="78"/>
      <c r="L30" s="29"/>
      <c r="M30" s="28"/>
      <c r="N30" s="31"/>
      <c r="O30" s="29"/>
      <c r="P30" s="29"/>
      <c r="Q30" s="25"/>
      <c r="R30" s="29"/>
      <c r="S30" s="29" t="str">
        <f t="shared" si="0"/>
        <v/>
      </c>
      <c r="T30" s="41"/>
      <c r="U30" s="41"/>
      <c r="V30" s="41"/>
      <c r="W30" s="41"/>
    </row>
    <row r="31" ht="15" customHeight="1" spans="1:23">
      <c r="A31" s="100" t="s">
        <v>405</v>
      </c>
      <c r="B31" s="100"/>
      <c r="C31" s="100"/>
      <c r="D31" s="114"/>
      <c r="E31" s="111"/>
      <c r="F31" s="26"/>
      <c r="G31" s="25"/>
      <c r="H31" s="25"/>
      <c r="I31" s="98"/>
      <c r="J31" s="98"/>
      <c r="K31" s="25"/>
      <c r="L31" s="29">
        <f>L29-L30</f>
        <v>0</v>
      </c>
      <c r="M31" s="28">
        <f>M29-M30</f>
        <v>0</v>
      </c>
      <c r="N31" s="31">
        <f>N29-N30</f>
        <v>0</v>
      </c>
      <c r="O31" s="29">
        <f>O29-O30</f>
        <v>0</v>
      </c>
      <c r="P31" s="29">
        <f>P29-P30</f>
        <v>0</v>
      </c>
      <c r="Q31" s="25"/>
      <c r="R31" s="29">
        <f>R29-R30</f>
        <v>0</v>
      </c>
      <c r="S31" s="29" t="str">
        <f t="shared" si="0"/>
        <v/>
      </c>
      <c r="T31" s="41"/>
      <c r="U31" s="41"/>
      <c r="V31" s="41"/>
      <c r="W31" s="41"/>
    </row>
  </sheetData>
  <mergeCells count="25">
    <mergeCell ref="A2:T2"/>
    <mergeCell ref="A3:T3"/>
    <mergeCell ref="L6:M6"/>
    <mergeCell ref="N6:O6"/>
    <mergeCell ref="P6:R6"/>
    <mergeCell ref="A29:C29"/>
    <mergeCell ref="A30:C30"/>
    <mergeCell ref="A31:C31"/>
    <mergeCell ref="A6:A7"/>
    <mergeCell ref="B6:B7"/>
    <mergeCell ref="C6:C7"/>
    <mergeCell ref="D6:D7"/>
    <mergeCell ref="E6:E7"/>
    <mergeCell ref="F6:F7"/>
    <mergeCell ref="G6:G7"/>
    <mergeCell ref="H6:H7"/>
    <mergeCell ref="I6:I7"/>
    <mergeCell ref="J6:J7"/>
    <mergeCell ref="K6:K7"/>
    <mergeCell ref="S6:S7"/>
    <mergeCell ref="T6:T7"/>
    <mergeCell ref="U6:U7"/>
    <mergeCell ref="V6:V7"/>
    <mergeCell ref="W6:W7"/>
    <mergeCell ref="V4:W5"/>
  </mergeCells>
  <hyperlinks>
    <hyperlink ref="A1" location="索引目录!E39" display="返回索引页"/>
    <hyperlink ref="B1" location="固定资产汇总!B2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57">
    <pageSetUpPr fitToPage="1"/>
  </sheetPr>
  <dimension ref="A1:W83"/>
  <sheetViews>
    <sheetView view="pageBreakPreview" zoomScale="80" zoomScaleNormal="90" workbookViewId="0">
      <pane ySplit="7" topLeftCell="A64" activePane="bottomLeft" state="frozen"/>
      <selection/>
      <selection pane="bottomLeft" activeCell="A8" sqref="A8:P72"/>
    </sheetView>
  </sheetViews>
  <sheetFormatPr defaultColWidth="9" defaultRowHeight="15.75" customHeight="1"/>
  <cols>
    <col min="1" max="1" width="5.125" style="15" customWidth="1"/>
    <col min="2" max="2" width="8.75" style="15" customWidth="1"/>
    <col min="3" max="3" width="11.75" style="15" customWidth="1"/>
    <col min="4" max="4" width="10.7166666666667" style="125" customWidth="1"/>
    <col min="5" max="5" width="7.5" style="125" hidden="1" customWidth="1" outlineLevel="1"/>
    <col min="6" max="6" width="9" style="125" collapsed="1"/>
    <col min="7" max="8" width="10.125" style="125" customWidth="1"/>
    <col min="9" max="9" width="5.5" style="126" customWidth="1"/>
    <col min="10" max="10" width="4.25" style="15" customWidth="1"/>
    <col min="11" max="11" width="8.05" style="125" customWidth="1"/>
    <col min="12" max="12" width="11.25" style="15" customWidth="1"/>
    <col min="13" max="13" width="9.75" style="15" hidden="1" customWidth="1" outlineLevel="1"/>
    <col min="14" max="14" width="9.25" style="15" hidden="1" customWidth="1" outlineLevel="1"/>
    <col min="15" max="15" width="10.75" style="15" customWidth="1" collapsed="1"/>
    <col min="16" max="16" width="10.5" style="15" customWidth="1"/>
    <col min="17" max="17" width="10.625" style="15" customWidth="1"/>
    <col min="18" max="18" width="7" style="15" customWidth="1"/>
    <col min="19" max="19" width="10.25" style="15" customWidth="1"/>
    <col min="20" max="21" width="6.75" style="15" customWidth="1"/>
    <col min="22" max="23" width="11.375" style="15" customWidth="1"/>
    <col min="24" max="16384" width="9" style="15"/>
  </cols>
  <sheetData>
    <row r="1" s="86" customFormat="1" ht="10.5" spans="1:21">
      <c r="A1" s="91" t="s">
        <v>324</v>
      </c>
      <c r="B1" s="91" t="s">
        <v>314</v>
      </c>
      <c r="C1" s="88"/>
      <c r="D1" s="127"/>
      <c r="E1" s="127"/>
      <c r="F1" s="127"/>
      <c r="G1" s="127"/>
      <c r="H1" s="127"/>
      <c r="I1" s="152"/>
      <c r="J1" s="88"/>
      <c r="K1" s="127"/>
      <c r="L1" s="88"/>
      <c r="M1" s="88"/>
      <c r="N1" s="88"/>
      <c r="O1" s="88"/>
      <c r="P1" s="88"/>
      <c r="Q1" s="88"/>
      <c r="R1" s="88"/>
      <c r="S1" s="88"/>
      <c r="T1" s="88"/>
      <c r="U1" s="88"/>
    </row>
    <row r="2" s="12" customFormat="1" ht="30" customHeight="1" spans="1:21">
      <c r="A2" s="128" t="s">
        <v>1331</v>
      </c>
      <c r="B2" s="19"/>
      <c r="C2" s="19"/>
      <c r="D2" s="129"/>
      <c r="E2" s="129"/>
      <c r="F2" s="129"/>
      <c r="G2" s="129"/>
      <c r="H2" s="129"/>
      <c r="I2" s="153"/>
      <c r="J2" s="19"/>
      <c r="K2" s="129"/>
      <c r="L2" s="19"/>
      <c r="M2" s="19"/>
      <c r="N2" s="19"/>
      <c r="O2" s="19"/>
      <c r="P2" s="19"/>
      <c r="Q2" s="19"/>
      <c r="R2" s="19"/>
      <c r="S2" s="19"/>
      <c r="T2" s="19"/>
      <c r="U2" s="19"/>
    </row>
    <row r="3" s="15" customFormat="1" ht="15" customHeight="1" spans="1:21">
      <c r="A3" s="20" t="str">
        <f>CONCATENATE(封面!D9,封面!F9,封面!G9,封面!H9,封面!I9,封面!J9,封面!K9)</f>
        <v>评估基准日：2025年1月31日</v>
      </c>
      <c r="B3" s="20"/>
      <c r="C3" s="20"/>
      <c r="D3" s="130"/>
      <c r="E3" s="130"/>
      <c r="F3" s="130"/>
      <c r="G3" s="130"/>
      <c r="H3" s="130"/>
      <c r="I3" s="154"/>
      <c r="J3" s="20"/>
      <c r="K3" s="155"/>
      <c r="L3" s="38"/>
      <c r="M3" s="38"/>
      <c r="N3" s="38"/>
      <c r="O3" s="38"/>
      <c r="P3" s="38"/>
      <c r="Q3" s="38"/>
      <c r="R3" s="38"/>
      <c r="S3" s="38"/>
      <c r="T3" s="38"/>
      <c r="U3" s="38"/>
    </row>
    <row r="4" s="15" customFormat="1" ht="15" customHeight="1" spans="1:23">
      <c r="A4" s="20"/>
      <c r="B4" s="20"/>
      <c r="C4" s="20"/>
      <c r="D4" s="130"/>
      <c r="E4" s="130"/>
      <c r="F4" s="130"/>
      <c r="G4" s="130"/>
      <c r="H4" s="130"/>
      <c r="I4" s="154"/>
      <c r="J4" s="20"/>
      <c r="K4" s="155"/>
      <c r="L4" s="38"/>
      <c r="M4" s="39"/>
      <c r="N4" s="38"/>
      <c r="O4" s="38"/>
      <c r="P4" s="38"/>
      <c r="Q4" s="38"/>
      <c r="R4" s="38"/>
      <c r="S4" s="38"/>
      <c r="T4" s="38"/>
      <c r="U4" s="38" t="s">
        <v>665</v>
      </c>
      <c r="V4" s="53" t="s">
        <v>342</v>
      </c>
      <c r="W4" s="54"/>
    </row>
    <row r="5" s="15" customFormat="1" ht="15" customHeight="1" spans="1:23">
      <c r="A5" s="21" t="str">
        <f>封面!D7&amp;封面!F7</f>
        <v>产权持有单位：北京巴布科克·威尔科克斯有限公司</v>
      </c>
      <c r="D5" s="125"/>
      <c r="E5" s="125"/>
      <c r="F5" s="125"/>
      <c r="G5" s="125"/>
      <c r="H5" s="125"/>
      <c r="I5" s="126"/>
      <c r="K5" s="125"/>
      <c r="U5" s="39" t="s">
        <v>327</v>
      </c>
      <c r="V5" s="55"/>
      <c r="W5" s="55"/>
    </row>
    <row r="6" s="13" customFormat="1" ht="15" customHeight="1" spans="1:23">
      <c r="A6" s="22" t="s">
        <v>328</v>
      </c>
      <c r="B6" s="22" t="s">
        <v>669</v>
      </c>
      <c r="C6" s="56" t="s">
        <v>670</v>
      </c>
      <c r="D6" s="131" t="s">
        <v>482</v>
      </c>
      <c r="E6" s="132" t="s">
        <v>614</v>
      </c>
      <c r="F6" s="131" t="s">
        <v>672</v>
      </c>
      <c r="G6" s="133" t="s">
        <v>1332</v>
      </c>
      <c r="H6" s="133" t="s">
        <v>1333</v>
      </c>
      <c r="I6" s="156" t="s">
        <v>483</v>
      </c>
      <c r="J6" s="56" t="s">
        <v>484</v>
      </c>
      <c r="K6" s="131" t="s">
        <v>674</v>
      </c>
      <c r="L6" s="56" t="s">
        <v>530</v>
      </c>
      <c r="M6" s="22" t="s">
        <v>333</v>
      </c>
      <c r="N6" s="23"/>
      <c r="O6" s="106" t="s">
        <v>334</v>
      </c>
      <c r="P6" s="107"/>
      <c r="Q6" s="22" t="s">
        <v>335</v>
      </c>
      <c r="R6" s="22"/>
      <c r="S6" s="22"/>
      <c r="T6" s="56" t="s">
        <v>337</v>
      </c>
      <c r="U6" s="56" t="s">
        <v>338</v>
      </c>
      <c r="V6" s="60" t="s">
        <v>345</v>
      </c>
      <c r="W6" s="60" t="s">
        <v>648</v>
      </c>
    </row>
    <row r="7" s="13" customFormat="1" ht="15" customHeight="1" spans="1:23">
      <c r="A7" s="22"/>
      <c r="B7" s="22"/>
      <c r="C7" s="22"/>
      <c r="D7" s="134"/>
      <c r="E7" s="132"/>
      <c r="F7" s="134"/>
      <c r="G7" s="135"/>
      <c r="H7" s="135"/>
      <c r="I7" s="157"/>
      <c r="J7" s="22"/>
      <c r="K7" s="134"/>
      <c r="L7" s="22"/>
      <c r="M7" s="22" t="s">
        <v>622</v>
      </c>
      <c r="N7" s="23" t="s">
        <v>623</v>
      </c>
      <c r="O7" s="33" t="s">
        <v>622</v>
      </c>
      <c r="P7" s="22" t="s">
        <v>623</v>
      </c>
      <c r="Q7" s="22" t="s">
        <v>622</v>
      </c>
      <c r="R7" s="22" t="s">
        <v>533</v>
      </c>
      <c r="S7" s="22" t="s">
        <v>623</v>
      </c>
      <c r="T7" s="22"/>
      <c r="U7" s="22"/>
      <c r="V7" s="60"/>
      <c r="W7" s="60"/>
    </row>
    <row r="8" s="15" customFormat="1" ht="15" customHeight="1" spans="1:23">
      <c r="A8" s="25"/>
      <c r="B8" s="136"/>
      <c r="C8" s="137"/>
      <c r="D8" s="138"/>
      <c r="E8" s="139"/>
      <c r="F8" s="139"/>
      <c r="G8" s="139"/>
      <c r="H8" s="139"/>
      <c r="I8" s="158"/>
      <c r="J8" s="137"/>
      <c r="K8" s="159"/>
      <c r="L8" s="160"/>
      <c r="M8" s="29"/>
      <c r="N8" s="28"/>
      <c r="O8" s="161"/>
      <c r="P8" s="161"/>
      <c r="Q8" s="29"/>
      <c r="R8" s="25"/>
      <c r="S8" s="29">
        <f>ROUND(Q8*R8/100,0)</f>
        <v>0</v>
      </c>
      <c r="T8" s="29" t="str">
        <f>IF(OR(AND(P8=0,S8=0,),S8=0,),"",(S8-P8)/P8*100)</f>
        <v/>
      </c>
      <c r="U8" s="41"/>
      <c r="V8" s="41"/>
      <c r="W8" s="41"/>
    </row>
    <row r="9" s="15" customFormat="1" ht="15" customHeight="1" spans="1:23">
      <c r="A9" s="25"/>
      <c r="B9" s="136"/>
      <c r="C9" s="137"/>
      <c r="D9" s="138"/>
      <c r="E9" s="139"/>
      <c r="F9" s="139"/>
      <c r="G9" s="139"/>
      <c r="H9" s="139"/>
      <c r="I9" s="162"/>
      <c r="J9" s="137"/>
      <c r="K9" s="159"/>
      <c r="L9" s="160"/>
      <c r="M9" s="29"/>
      <c r="N9" s="28"/>
      <c r="O9" s="161"/>
      <c r="P9" s="161"/>
      <c r="Q9" s="29"/>
      <c r="R9" s="25"/>
      <c r="S9" s="29">
        <f>ROUND(Q9*R9/100,0)</f>
        <v>0</v>
      </c>
      <c r="T9" s="29" t="str">
        <f>IF(OR(AND(P9=0,S9=0,),S9=0,),"",(S9-P9)/P9*100)</f>
        <v/>
      </c>
      <c r="U9" s="41"/>
      <c r="V9" s="41"/>
      <c r="W9" s="41"/>
    </row>
    <row r="10" s="15" customFormat="1" ht="15" customHeight="1" spans="1:23">
      <c r="A10" s="25"/>
      <c r="B10" s="136"/>
      <c r="C10" s="137"/>
      <c r="D10" s="140"/>
      <c r="E10" s="139"/>
      <c r="F10" s="139"/>
      <c r="G10" s="139"/>
      <c r="H10" s="139"/>
      <c r="I10" s="158"/>
      <c r="J10" s="137"/>
      <c r="K10" s="159"/>
      <c r="L10" s="160"/>
      <c r="M10" s="29"/>
      <c r="N10" s="28"/>
      <c r="O10" s="161"/>
      <c r="P10" s="161"/>
      <c r="Q10" s="29"/>
      <c r="R10" s="25"/>
      <c r="S10" s="29">
        <f>ROUND(Q10*R10/100,0)</f>
        <v>0</v>
      </c>
      <c r="T10" s="29" t="str">
        <f>IF(OR(AND(P10=0,S10=0,),S10=0,),"",(S10-P10)/P10*100)</f>
        <v/>
      </c>
      <c r="U10" s="41"/>
      <c r="V10" s="41"/>
      <c r="W10" s="41"/>
    </row>
    <row r="11" s="15" customFormat="1" ht="15" customHeight="1" spans="1:23">
      <c r="A11" s="25"/>
      <c r="B11" s="141"/>
      <c r="C11" s="142"/>
      <c r="D11" s="140"/>
      <c r="E11" s="139"/>
      <c r="F11" s="139"/>
      <c r="G11" s="139"/>
      <c r="H11" s="139"/>
      <c r="I11" s="158"/>
      <c r="J11" s="147"/>
      <c r="K11" s="159"/>
      <c r="L11" s="160"/>
      <c r="M11" s="29"/>
      <c r="N11" s="28"/>
      <c r="O11" s="163"/>
      <c r="P11" s="164"/>
      <c r="Q11" s="29"/>
      <c r="R11" s="25"/>
      <c r="S11" s="29">
        <f>ROUND(Q11*R11/100,0)</f>
        <v>0</v>
      </c>
      <c r="T11" s="29" t="str">
        <f>IF(OR(AND(P11=0,S11=0,),S11=0,),"",(S11-P11)/P11*100)</f>
        <v/>
      </c>
      <c r="U11" s="41"/>
      <c r="V11" s="41"/>
      <c r="W11" s="41"/>
    </row>
    <row r="12" s="15" customFormat="1" ht="15" customHeight="1" spans="1:23">
      <c r="A12" s="25"/>
      <c r="B12" s="141"/>
      <c r="C12" s="142"/>
      <c r="D12" s="138"/>
      <c r="E12" s="139"/>
      <c r="F12" s="139"/>
      <c r="G12" s="139"/>
      <c r="H12" s="139"/>
      <c r="I12" s="158"/>
      <c r="J12" s="137"/>
      <c r="K12" s="159"/>
      <c r="L12" s="160"/>
      <c r="M12" s="29"/>
      <c r="N12" s="28"/>
      <c r="O12" s="163"/>
      <c r="P12" s="164"/>
      <c r="Q12" s="29"/>
      <c r="R12" s="25"/>
      <c r="S12" s="29">
        <f>ROUND(Q12*R12/100,0)</f>
        <v>0</v>
      </c>
      <c r="T12" s="29" t="str">
        <f>IF(OR(AND(P12=0,S12=0,),S12=0,),"",(S12-P12)/P12*100)</f>
        <v/>
      </c>
      <c r="U12" s="41"/>
      <c r="V12" s="41"/>
      <c r="W12" s="41"/>
    </row>
    <row r="13" s="15" customFormat="1" ht="15" customHeight="1" spans="1:23">
      <c r="A13" s="25"/>
      <c r="B13" s="141"/>
      <c r="C13" s="142"/>
      <c r="D13" s="138"/>
      <c r="E13" s="139"/>
      <c r="F13" s="139"/>
      <c r="G13" s="139"/>
      <c r="H13" s="139"/>
      <c r="I13" s="158"/>
      <c r="J13" s="147"/>
      <c r="K13" s="159"/>
      <c r="L13" s="160"/>
      <c r="M13" s="29"/>
      <c r="N13" s="28"/>
      <c r="O13" s="163"/>
      <c r="P13" s="164"/>
      <c r="Q13" s="29"/>
      <c r="R13" s="25"/>
      <c r="S13" s="29"/>
      <c r="T13" s="29"/>
      <c r="U13" s="41"/>
      <c r="V13" s="41"/>
      <c r="W13" s="41"/>
    </row>
    <row r="14" s="15" customFormat="1" ht="15" customHeight="1" spans="1:23">
      <c r="A14" s="25"/>
      <c r="B14" s="141"/>
      <c r="C14" s="142"/>
      <c r="D14" s="138"/>
      <c r="E14" s="139"/>
      <c r="F14" s="139"/>
      <c r="G14" s="139"/>
      <c r="H14" s="139"/>
      <c r="I14" s="158"/>
      <c r="J14" s="137"/>
      <c r="K14" s="159"/>
      <c r="L14" s="160"/>
      <c r="M14" s="29"/>
      <c r="N14" s="28"/>
      <c r="O14" s="163"/>
      <c r="P14" s="164"/>
      <c r="Q14" s="29"/>
      <c r="R14" s="25"/>
      <c r="S14" s="29"/>
      <c r="T14" s="29"/>
      <c r="U14" s="41"/>
      <c r="V14" s="41"/>
      <c r="W14" s="41"/>
    </row>
    <row r="15" s="15" customFormat="1" ht="15" customHeight="1" spans="1:23">
      <c r="A15" s="25"/>
      <c r="B15" s="141"/>
      <c r="C15" s="142"/>
      <c r="D15" s="138"/>
      <c r="E15" s="139"/>
      <c r="F15" s="139"/>
      <c r="G15" s="139"/>
      <c r="H15" s="139"/>
      <c r="I15" s="162"/>
      <c r="J15" s="147"/>
      <c r="K15" s="159"/>
      <c r="L15" s="160"/>
      <c r="M15" s="29"/>
      <c r="N15" s="28"/>
      <c r="O15" s="163"/>
      <c r="P15" s="164"/>
      <c r="Q15" s="29"/>
      <c r="R15" s="25"/>
      <c r="S15" s="29"/>
      <c r="T15" s="29"/>
      <c r="U15" s="41"/>
      <c r="V15" s="41"/>
      <c r="W15" s="41"/>
    </row>
    <row r="16" s="15" customFormat="1" ht="15" customHeight="1" spans="1:23">
      <c r="A16" s="25"/>
      <c r="B16" s="141"/>
      <c r="C16" s="142"/>
      <c r="D16" s="138"/>
      <c r="E16" s="139"/>
      <c r="F16" s="139"/>
      <c r="G16" s="139"/>
      <c r="H16" s="139"/>
      <c r="I16" s="162"/>
      <c r="J16" s="137"/>
      <c r="K16" s="159"/>
      <c r="L16" s="160"/>
      <c r="M16" s="29"/>
      <c r="N16" s="28"/>
      <c r="O16" s="163"/>
      <c r="P16" s="164"/>
      <c r="Q16" s="29"/>
      <c r="R16" s="25"/>
      <c r="S16" s="29"/>
      <c r="T16" s="29"/>
      <c r="U16" s="41"/>
      <c r="V16" s="41"/>
      <c r="W16" s="41"/>
    </row>
    <row r="17" s="15" customFormat="1" ht="15" customHeight="1" spans="1:23">
      <c r="A17" s="25"/>
      <c r="B17" s="141"/>
      <c r="C17" s="142"/>
      <c r="D17" s="138"/>
      <c r="E17" s="139"/>
      <c r="F17" s="139"/>
      <c r="G17" s="139"/>
      <c r="H17" s="139"/>
      <c r="I17" s="158"/>
      <c r="J17" s="147"/>
      <c r="K17" s="159"/>
      <c r="L17" s="160"/>
      <c r="M17" s="29"/>
      <c r="N17" s="28"/>
      <c r="O17" s="163"/>
      <c r="P17" s="164"/>
      <c r="Q17" s="29"/>
      <c r="R17" s="25"/>
      <c r="S17" s="29"/>
      <c r="T17" s="29"/>
      <c r="U17" s="41"/>
      <c r="V17" s="41"/>
      <c r="W17" s="41"/>
    </row>
    <row r="18" s="15" customFormat="1" ht="15" customHeight="1" spans="1:23">
      <c r="A18" s="25"/>
      <c r="B18" s="141"/>
      <c r="C18" s="142"/>
      <c r="D18" s="138"/>
      <c r="E18" s="139"/>
      <c r="F18" s="139"/>
      <c r="G18" s="139"/>
      <c r="H18" s="139"/>
      <c r="I18" s="162"/>
      <c r="J18" s="137"/>
      <c r="K18" s="159"/>
      <c r="L18" s="160"/>
      <c r="M18" s="29"/>
      <c r="N18" s="28"/>
      <c r="O18" s="163"/>
      <c r="P18" s="164"/>
      <c r="Q18" s="29"/>
      <c r="R18" s="25"/>
      <c r="S18" s="29"/>
      <c r="T18" s="29"/>
      <c r="U18" s="41"/>
      <c r="V18" s="41"/>
      <c r="W18" s="41"/>
    </row>
    <row r="19" s="15" customFormat="1" ht="15" customHeight="1" spans="1:23">
      <c r="A19" s="25"/>
      <c r="B19" s="143"/>
      <c r="C19" s="144"/>
      <c r="D19" s="138"/>
      <c r="E19" s="139"/>
      <c r="F19" s="139"/>
      <c r="G19" s="139"/>
      <c r="H19" s="139"/>
      <c r="I19" s="158"/>
      <c r="J19" s="137"/>
      <c r="K19" s="159"/>
      <c r="L19" s="165"/>
      <c r="M19" s="29"/>
      <c r="N19" s="28"/>
      <c r="O19" s="166"/>
      <c r="P19" s="166"/>
      <c r="Q19" s="29"/>
      <c r="R19" s="25"/>
      <c r="S19" s="29"/>
      <c r="T19" s="29"/>
      <c r="U19" s="41"/>
      <c r="V19" s="41"/>
      <c r="W19" s="41"/>
    </row>
    <row r="20" s="15" customFormat="1" ht="15" customHeight="1" spans="1:23">
      <c r="A20" s="25"/>
      <c r="B20" s="143"/>
      <c r="C20" s="144"/>
      <c r="D20" s="138"/>
      <c r="E20" s="139"/>
      <c r="F20" s="139"/>
      <c r="G20" s="139"/>
      <c r="H20" s="139"/>
      <c r="I20" s="158"/>
      <c r="J20" s="147"/>
      <c r="K20" s="159"/>
      <c r="L20" s="165"/>
      <c r="M20" s="29"/>
      <c r="N20" s="28"/>
      <c r="O20" s="166"/>
      <c r="P20" s="166"/>
      <c r="Q20" s="29"/>
      <c r="R20" s="25"/>
      <c r="S20" s="29"/>
      <c r="T20" s="29"/>
      <c r="U20" s="41"/>
      <c r="V20" s="41"/>
      <c r="W20" s="41"/>
    </row>
    <row r="21" s="15" customFormat="1" ht="15" customHeight="1" spans="1:23">
      <c r="A21" s="25"/>
      <c r="B21" s="143"/>
      <c r="C21" s="144"/>
      <c r="D21" s="138"/>
      <c r="E21" s="139"/>
      <c r="F21" s="139"/>
      <c r="G21" s="139"/>
      <c r="H21" s="139"/>
      <c r="I21" s="158"/>
      <c r="J21" s="137"/>
      <c r="K21" s="159"/>
      <c r="L21" s="165"/>
      <c r="M21" s="29"/>
      <c r="N21" s="28"/>
      <c r="O21" s="166"/>
      <c r="P21" s="166"/>
      <c r="Q21" s="29"/>
      <c r="R21" s="25"/>
      <c r="S21" s="29"/>
      <c r="T21" s="29"/>
      <c r="U21" s="41"/>
      <c r="V21" s="41"/>
      <c r="W21" s="41"/>
    </row>
    <row r="22" s="15" customFormat="1" ht="15" customHeight="1" spans="1:23">
      <c r="A22" s="25"/>
      <c r="B22" s="143"/>
      <c r="C22" s="145"/>
      <c r="D22" s="138"/>
      <c r="E22" s="139"/>
      <c r="F22" s="139"/>
      <c r="G22" s="139"/>
      <c r="H22" s="139"/>
      <c r="I22" s="162"/>
      <c r="J22" s="137"/>
      <c r="K22" s="159"/>
      <c r="L22" s="167"/>
      <c r="M22" s="29"/>
      <c r="N22" s="28"/>
      <c r="O22" s="168"/>
      <c r="P22" s="169"/>
      <c r="Q22" s="29"/>
      <c r="R22" s="25"/>
      <c r="S22" s="29"/>
      <c r="T22" s="29"/>
      <c r="U22" s="41"/>
      <c r="V22" s="41"/>
      <c r="W22" s="41"/>
    </row>
    <row r="23" s="15" customFormat="1" ht="15" customHeight="1" spans="1:23">
      <c r="A23" s="25"/>
      <c r="B23" s="143"/>
      <c r="C23" s="145"/>
      <c r="D23" s="138"/>
      <c r="E23" s="139"/>
      <c r="F23" s="139"/>
      <c r="G23" s="139"/>
      <c r="H23" s="139"/>
      <c r="I23" s="158"/>
      <c r="J23" s="147"/>
      <c r="K23" s="159"/>
      <c r="L23" s="167"/>
      <c r="M23" s="29"/>
      <c r="N23" s="28"/>
      <c r="O23" s="168"/>
      <c r="P23" s="169"/>
      <c r="Q23" s="29"/>
      <c r="R23" s="25"/>
      <c r="S23" s="29"/>
      <c r="T23" s="29"/>
      <c r="U23" s="41"/>
      <c r="V23" s="41"/>
      <c r="W23" s="41"/>
    </row>
    <row r="24" s="15" customFormat="1" ht="15" customHeight="1" spans="1:23">
      <c r="A24" s="25"/>
      <c r="B24" s="146"/>
      <c r="C24" s="144"/>
      <c r="D24" s="138"/>
      <c r="E24" s="139"/>
      <c r="F24" s="139"/>
      <c r="G24" s="139"/>
      <c r="H24" s="139"/>
      <c r="I24" s="158"/>
      <c r="J24" s="147"/>
      <c r="K24" s="159"/>
      <c r="L24" s="160"/>
      <c r="M24" s="29"/>
      <c r="N24" s="28"/>
      <c r="O24" s="170"/>
      <c r="P24" s="166"/>
      <c r="Q24" s="29"/>
      <c r="R24" s="25"/>
      <c r="S24" s="29"/>
      <c r="T24" s="29"/>
      <c r="U24" s="41"/>
      <c r="V24" s="41"/>
      <c r="W24" s="41"/>
    </row>
    <row r="25" s="15" customFormat="1" ht="15" customHeight="1" spans="1:23">
      <c r="A25" s="25"/>
      <c r="B25" s="146"/>
      <c r="C25" s="144"/>
      <c r="D25" s="138"/>
      <c r="E25" s="139"/>
      <c r="F25" s="139"/>
      <c r="G25" s="139"/>
      <c r="H25" s="139"/>
      <c r="I25" s="158"/>
      <c r="J25" s="137"/>
      <c r="K25" s="159"/>
      <c r="L25" s="160"/>
      <c r="M25" s="29"/>
      <c r="N25" s="28"/>
      <c r="O25" s="170"/>
      <c r="P25" s="166"/>
      <c r="Q25" s="29"/>
      <c r="R25" s="25"/>
      <c r="S25" s="29"/>
      <c r="T25" s="29"/>
      <c r="U25" s="41"/>
      <c r="V25" s="41"/>
      <c r="W25" s="41"/>
    </row>
    <row r="26" s="15" customFormat="1" ht="15" customHeight="1" spans="1:23">
      <c r="A26" s="25"/>
      <c r="B26" s="147"/>
      <c r="C26" s="148"/>
      <c r="D26" s="138"/>
      <c r="E26" s="139"/>
      <c r="F26" s="139"/>
      <c r="G26" s="139"/>
      <c r="H26" s="139"/>
      <c r="I26" s="162"/>
      <c r="J26" s="137"/>
      <c r="K26" s="159"/>
      <c r="L26" s="167"/>
      <c r="M26" s="29"/>
      <c r="N26" s="28"/>
      <c r="O26" s="171"/>
      <c r="P26" s="166"/>
      <c r="Q26" s="29"/>
      <c r="R26" s="25"/>
      <c r="S26" s="29"/>
      <c r="T26" s="29"/>
      <c r="U26" s="41"/>
      <c r="V26" s="41"/>
      <c r="W26" s="41"/>
    </row>
    <row r="27" s="15" customFormat="1" ht="15" customHeight="1" spans="1:23">
      <c r="A27" s="25"/>
      <c r="B27" s="147"/>
      <c r="C27" s="148"/>
      <c r="D27" s="138"/>
      <c r="E27" s="139"/>
      <c r="F27" s="139"/>
      <c r="G27" s="149"/>
      <c r="H27" s="149"/>
      <c r="I27" s="158"/>
      <c r="J27" s="137"/>
      <c r="K27" s="159"/>
      <c r="L27" s="167"/>
      <c r="M27" s="29"/>
      <c r="N27" s="28"/>
      <c r="O27" s="171"/>
      <c r="P27" s="166"/>
      <c r="Q27" s="29"/>
      <c r="R27" s="25"/>
      <c r="S27" s="29"/>
      <c r="T27" s="29"/>
      <c r="U27" s="41"/>
      <c r="V27" s="41"/>
      <c r="W27" s="41"/>
    </row>
    <row r="28" s="15" customFormat="1" ht="15" customHeight="1" spans="1:23">
      <c r="A28" s="25"/>
      <c r="B28" s="147"/>
      <c r="C28" s="148"/>
      <c r="D28" s="138"/>
      <c r="E28" s="139"/>
      <c r="F28" s="139"/>
      <c r="G28" s="149"/>
      <c r="H28" s="149"/>
      <c r="I28" s="158"/>
      <c r="J28" s="147"/>
      <c r="K28" s="159"/>
      <c r="L28" s="167"/>
      <c r="M28" s="29"/>
      <c r="N28" s="28"/>
      <c r="O28" s="171"/>
      <c r="P28" s="166"/>
      <c r="Q28" s="29"/>
      <c r="R28" s="25"/>
      <c r="S28" s="29"/>
      <c r="T28" s="29"/>
      <c r="U28" s="41"/>
      <c r="V28" s="41"/>
      <c r="W28" s="41"/>
    </row>
    <row r="29" s="15" customFormat="1" ht="15" customHeight="1" spans="1:23">
      <c r="A29" s="25"/>
      <c r="B29" s="147"/>
      <c r="C29" s="148"/>
      <c r="D29" s="138"/>
      <c r="E29" s="139"/>
      <c r="F29" s="139"/>
      <c r="G29" s="149"/>
      <c r="H29" s="149"/>
      <c r="I29" s="158"/>
      <c r="J29" s="137"/>
      <c r="K29" s="159"/>
      <c r="L29" s="167"/>
      <c r="M29" s="29"/>
      <c r="N29" s="28"/>
      <c r="O29" s="171"/>
      <c r="P29" s="166"/>
      <c r="Q29" s="29"/>
      <c r="R29" s="25"/>
      <c r="S29" s="29"/>
      <c r="T29" s="29"/>
      <c r="U29" s="41"/>
      <c r="V29" s="41"/>
      <c r="W29" s="41"/>
    </row>
    <row r="30" s="15" customFormat="1" ht="15" customHeight="1" spans="1:23">
      <c r="A30" s="25"/>
      <c r="B30" s="147"/>
      <c r="C30" s="148"/>
      <c r="D30" s="138"/>
      <c r="E30" s="139"/>
      <c r="F30" s="139"/>
      <c r="G30" s="149"/>
      <c r="H30" s="149"/>
      <c r="I30" s="162"/>
      <c r="J30" s="147"/>
      <c r="K30" s="159"/>
      <c r="L30" s="167"/>
      <c r="M30" s="29"/>
      <c r="N30" s="28"/>
      <c r="O30" s="171"/>
      <c r="P30" s="166"/>
      <c r="Q30" s="29"/>
      <c r="R30" s="25"/>
      <c r="S30" s="29"/>
      <c r="T30" s="29"/>
      <c r="U30" s="41"/>
      <c r="V30" s="41"/>
      <c r="W30" s="41"/>
    </row>
    <row r="31" s="15" customFormat="1" ht="15" customHeight="1" spans="1:23">
      <c r="A31" s="25"/>
      <c r="B31" s="136"/>
      <c r="C31" s="137"/>
      <c r="D31" s="138"/>
      <c r="E31" s="139"/>
      <c r="F31" s="139"/>
      <c r="G31" s="149"/>
      <c r="H31" s="149"/>
      <c r="I31" s="158"/>
      <c r="J31" s="137"/>
      <c r="K31" s="159"/>
      <c r="L31" s="172"/>
      <c r="M31" s="29"/>
      <c r="N31" s="28"/>
      <c r="O31" s="161"/>
      <c r="P31" s="161"/>
      <c r="Q31" s="29"/>
      <c r="R31" s="25"/>
      <c r="S31" s="29"/>
      <c r="T31" s="29"/>
      <c r="U31" s="41"/>
      <c r="V31" s="41"/>
      <c r="W31" s="41"/>
    </row>
    <row r="32" s="15" customFormat="1" ht="15" customHeight="1" spans="1:23">
      <c r="A32" s="25"/>
      <c r="B32" s="136"/>
      <c r="C32" s="137"/>
      <c r="D32" s="138"/>
      <c r="E32" s="139"/>
      <c r="F32" s="139"/>
      <c r="G32" s="149"/>
      <c r="H32" s="149"/>
      <c r="I32" s="158"/>
      <c r="J32" s="137"/>
      <c r="K32" s="159"/>
      <c r="L32" s="172"/>
      <c r="M32" s="29"/>
      <c r="N32" s="28"/>
      <c r="O32" s="161"/>
      <c r="P32" s="161"/>
      <c r="Q32" s="29"/>
      <c r="R32" s="25"/>
      <c r="S32" s="29"/>
      <c r="T32" s="29"/>
      <c r="U32" s="41"/>
      <c r="V32" s="41"/>
      <c r="W32" s="41"/>
    </row>
    <row r="33" s="15" customFormat="1" ht="15" customHeight="1" spans="1:23">
      <c r="A33" s="25"/>
      <c r="B33" s="136"/>
      <c r="C33" s="137"/>
      <c r="D33" s="138"/>
      <c r="E33" s="139"/>
      <c r="F33" s="139"/>
      <c r="G33" s="149"/>
      <c r="H33" s="149"/>
      <c r="I33" s="158"/>
      <c r="J33" s="137"/>
      <c r="K33" s="159"/>
      <c r="L33" s="172"/>
      <c r="M33" s="29"/>
      <c r="N33" s="28"/>
      <c r="O33" s="161"/>
      <c r="P33" s="161"/>
      <c r="Q33" s="29"/>
      <c r="R33" s="25"/>
      <c r="S33" s="29"/>
      <c r="T33" s="29"/>
      <c r="U33" s="41"/>
      <c r="V33" s="41"/>
      <c r="W33" s="41"/>
    </row>
    <row r="34" s="15" customFormat="1" ht="15" customHeight="1" spans="1:23">
      <c r="A34" s="25"/>
      <c r="B34" s="136"/>
      <c r="C34" s="137"/>
      <c r="D34" s="138"/>
      <c r="E34" s="139"/>
      <c r="F34" s="139"/>
      <c r="G34" s="149"/>
      <c r="H34" s="149"/>
      <c r="I34" s="158"/>
      <c r="J34" s="137"/>
      <c r="K34" s="159"/>
      <c r="L34" s="172"/>
      <c r="M34" s="29"/>
      <c r="N34" s="28"/>
      <c r="O34" s="161"/>
      <c r="P34" s="173"/>
      <c r="Q34" s="29"/>
      <c r="R34" s="25"/>
      <c r="S34" s="29"/>
      <c r="T34" s="29"/>
      <c r="U34" s="41"/>
      <c r="V34" s="41"/>
      <c r="W34" s="41"/>
    </row>
    <row r="35" s="15" customFormat="1" ht="15" customHeight="1" spans="1:23">
      <c r="A35" s="25"/>
      <c r="B35" s="136"/>
      <c r="C35" s="137"/>
      <c r="D35" s="138"/>
      <c r="E35" s="139"/>
      <c r="F35" s="139"/>
      <c r="G35" s="149"/>
      <c r="H35" s="149"/>
      <c r="I35" s="158"/>
      <c r="J35" s="137"/>
      <c r="K35" s="159"/>
      <c r="L35" s="172"/>
      <c r="M35" s="29"/>
      <c r="N35" s="28"/>
      <c r="O35" s="161"/>
      <c r="P35" s="161"/>
      <c r="Q35" s="29"/>
      <c r="R35" s="25"/>
      <c r="S35" s="29"/>
      <c r="T35" s="29"/>
      <c r="U35" s="41"/>
      <c r="V35" s="41"/>
      <c r="W35" s="41"/>
    </row>
    <row r="36" s="15" customFormat="1" ht="15" customHeight="1" spans="1:23">
      <c r="A36" s="25"/>
      <c r="B36" s="147"/>
      <c r="C36" s="148"/>
      <c r="D36" s="138"/>
      <c r="E36" s="139"/>
      <c r="F36" s="139"/>
      <c r="G36" s="149"/>
      <c r="H36" s="149"/>
      <c r="I36" s="158"/>
      <c r="J36" s="147"/>
      <c r="K36" s="159"/>
      <c r="L36" s="174"/>
      <c r="M36" s="29"/>
      <c r="N36" s="28"/>
      <c r="O36" s="168"/>
      <c r="P36" s="175"/>
      <c r="Q36" s="29"/>
      <c r="R36" s="25"/>
      <c r="S36" s="29"/>
      <c r="T36" s="29"/>
      <c r="U36" s="41"/>
      <c r="V36" s="41"/>
      <c r="W36" s="41"/>
    </row>
    <row r="37" s="15" customFormat="1" ht="15" customHeight="1" spans="1:23">
      <c r="A37" s="25"/>
      <c r="B37" s="136"/>
      <c r="C37" s="137"/>
      <c r="D37" s="138"/>
      <c r="E37" s="139"/>
      <c r="F37" s="139"/>
      <c r="G37" s="149"/>
      <c r="H37" s="149"/>
      <c r="I37" s="158"/>
      <c r="J37" s="137"/>
      <c r="K37" s="159"/>
      <c r="L37" s="172"/>
      <c r="M37" s="29"/>
      <c r="N37" s="28"/>
      <c r="O37" s="161"/>
      <c r="P37" s="173"/>
      <c r="Q37" s="29"/>
      <c r="R37" s="25"/>
      <c r="S37" s="29"/>
      <c r="T37" s="29"/>
      <c r="U37" s="41"/>
      <c r="V37" s="41"/>
      <c r="W37" s="41"/>
    </row>
    <row r="38" s="15" customFormat="1" ht="15" customHeight="1" spans="1:23">
      <c r="A38" s="25"/>
      <c r="B38" s="146"/>
      <c r="C38" s="144"/>
      <c r="D38" s="138"/>
      <c r="E38" s="139"/>
      <c r="F38" s="139"/>
      <c r="G38" s="149"/>
      <c r="H38" s="149"/>
      <c r="I38" s="158"/>
      <c r="J38" s="137"/>
      <c r="K38" s="159"/>
      <c r="L38" s="176"/>
      <c r="M38" s="29"/>
      <c r="N38" s="28"/>
      <c r="O38" s="170"/>
      <c r="P38" s="166"/>
      <c r="Q38" s="29"/>
      <c r="R38" s="25"/>
      <c r="S38" s="29"/>
      <c r="T38" s="29"/>
      <c r="U38" s="41"/>
      <c r="V38" s="41"/>
      <c r="W38" s="41"/>
    </row>
    <row r="39" s="15" customFormat="1" ht="15" customHeight="1" spans="1:23">
      <c r="A39" s="25"/>
      <c r="B39" s="136"/>
      <c r="C39" s="137"/>
      <c r="D39" s="138"/>
      <c r="E39" s="139"/>
      <c r="F39" s="139"/>
      <c r="G39" s="149"/>
      <c r="H39" s="149"/>
      <c r="I39" s="158"/>
      <c r="J39" s="137"/>
      <c r="K39" s="159"/>
      <c r="L39" s="137"/>
      <c r="M39" s="29"/>
      <c r="N39" s="28"/>
      <c r="O39" s="161"/>
      <c r="P39" s="161"/>
      <c r="Q39" s="29"/>
      <c r="R39" s="25"/>
      <c r="S39" s="29"/>
      <c r="T39" s="29"/>
      <c r="U39" s="41"/>
      <c r="V39" s="41"/>
      <c r="W39" s="41"/>
    </row>
    <row r="40" s="15" customFormat="1" ht="15" customHeight="1" spans="1:23">
      <c r="A40" s="25"/>
      <c r="B40" s="136"/>
      <c r="C40" s="137"/>
      <c r="D40" s="138"/>
      <c r="E40" s="139"/>
      <c r="F40" s="139"/>
      <c r="G40" s="149"/>
      <c r="H40" s="149"/>
      <c r="I40" s="158"/>
      <c r="J40" s="137"/>
      <c r="K40" s="159"/>
      <c r="L40" s="172"/>
      <c r="M40" s="29"/>
      <c r="N40" s="28"/>
      <c r="O40" s="161"/>
      <c r="P40" s="161"/>
      <c r="Q40" s="29"/>
      <c r="R40" s="25"/>
      <c r="S40" s="29"/>
      <c r="T40" s="29"/>
      <c r="U40" s="41"/>
      <c r="V40" s="41"/>
      <c r="W40" s="41"/>
    </row>
    <row r="41" s="15" customFormat="1" ht="15" customHeight="1" spans="1:23">
      <c r="A41" s="25"/>
      <c r="B41" s="141"/>
      <c r="C41" s="142"/>
      <c r="D41" s="138"/>
      <c r="E41" s="139"/>
      <c r="F41" s="139"/>
      <c r="G41" s="149"/>
      <c r="H41" s="149"/>
      <c r="I41" s="158"/>
      <c r="J41" s="137"/>
      <c r="K41" s="159"/>
      <c r="L41" s="167"/>
      <c r="M41" s="29"/>
      <c r="N41" s="28"/>
      <c r="O41" s="163"/>
      <c r="P41" s="163"/>
      <c r="Q41" s="29"/>
      <c r="R41" s="25"/>
      <c r="S41" s="29"/>
      <c r="T41" s="29"/>
      <c r="U41" s="41"/>
      <c r="V41" s="41"/>
      <c r="W41" s="41"/>
    </row>
    <row r="42" s="15" customFormat="1" ht="15" customHeight="1" spans="1:23">
      <c r="A42" s="25"/>
      <c r="B42" s="150"/>
      <c r="C42" s="144"/>
      <c r="D42" s="138"/>
      <c r="E42" s="139"/>
      <c r="F42" s="139"/>
      <c r="G42" s="149"/>
      <c r="H42" s="149"/>
      <c r="I42" s="158"/>
      <c r="J42" s="147"/>
      <c r="K42" s="159"/>
      <c r="L42" s="167"/>
      <c r="M42" s="29"/>
      <c r="N42" s="28"/>
      <c r="O42" s="166"/>
      <c r="P42" s="163"/>
      <c r="Q42" s="29"/>
      <c r="R42" s="25"/>
      <c r="S42" s="29"/>
      <c r="T42" s="29"/>
      <c r="U42" s="41"/>
      <c r="V42" s="41"/>
      <c r="W42" s="41"/>
    </row>
    <row r="43" s="15" customFormat="1" ht="15" customHeight="1" spans="1:23">
      <c r="A43" s="25"/>
      <c r="B43" s="150"/>
      <c r="C43" s="144"/>
      <c r="D43" s="138"/>
      <c r="E43" s="139"/>
      <c r="F43" s="139"/>
      <c r="G43" s="149"/>
      <c r="H43" s="149"/>
      <c r="I43" s="158"/>
      <c r="J43" s="137"/>
      <c r="K43" s="159"/>
      <c r="L43" s="167"/>
      <c r="M43" s="29"/>
      <c r="N43" s="28"/>
      <c r="O43" s="166"/>
      <c r="P43" s="163"/>
      <c r="Q43" s="29"/>
      <c r="R43" s="25"/>
      <c r="S43" s="29"/>
      <c r="T43" s="29"/>
      <c r="U43" s="41"/>
      <c r="V43" s="41"/>
      <c r="W43" s="41"/>
    </row>
    <row r="44" s="15" customFormat="1" ht="15" customHeight="1" spans="1:23">
      <c r="A44" s="25"/>
      <c r="B44" s="150"/>
      <c r="C44" s="144"/>
      <c r="D44" s="138"/>
      <c r="E44" s="139"/>
      <c r="F44" s="139"/>
      <c r="G44" s="149"/>
      <c r="H44" s="149"/>
      <c r="I44" s="158"/>
      <c r="J44" s="147"/>
      <c r="K44" s="159"/>
      <c r="L44" s="167"/>
      <c r="M44" s="29"/>
      <c r="N44" s="28"/>
      <c r="O44" s="166"/>
      <c r="P44" s="163"/>
      <c r="Q44" s="29"/>
      <c r="R44" s="25"/>
      <c r="S44" s="29"/>
      <c r="T44" s="29"/>
      <c r="U44" s="41"/>
      <c r="V44" s="41"/>
      <c r="W44" s="41"/>
    </row>
    <row r="45" s="15" customFormat="1" ht="15" customHeight="1" spans="1:23">
      <c r="A45" s="25"/>
      <c r="B45" s="136"/>
      <c r="C45" s="137"/>
      <c r="D45" s="138"/>
      <c r="E45" s="139"/>
      <c r="F45" s="139"/>
      <c r="G45" s="149"/>
      <c r="H45" s="149"/>
      <c r="I45" s="158"/>
      <c r="J45" s="137"/>
      <c r="K45" s="159"/>
      <c r="L45" s="172"/>
      <c r="M45" s="29"/>
      <c r="N45" s="28"/>
      <c r="O45" s="161"/>
      <c r="P45" s="161"/>
      <c r="Q45" s="29"/>
      <c r="R45" s="25"/>
      <c r="S45" s="29"/>
      <c r="T45" s="29"/>
      <c r="U45" s="41"/>
      <c r="V45" s="41"/>
      <c r="W45" s="41"/>
    </row>
    <row r="46" s="15" customFormat="1" ht="15" customHeight="1" spans="1:23">
      <c r="A46" s="25"/>
      <c r="B46" s="136"/>
      <c r="C46" s="137"/>
      <c r="D46" s="151"/>
      <c r="E46" s="139"/>
      <c r="F46" s="139"/>
      <c r="G46" s="149"/>
      <c r="H46" s="149"/>
      <c r="I46" s="158"/>
      <c r="J46" s="137"/>
      <c r="K46" s="159"/>
      <c r="L46" s="137"/>
      <c r="M46" s="29"/>
      <c r="N46" s="28"/>
      <c r="O46" s="161"/>
      <c r="P46" s="161"/>
      <c r="Q46" s="29"/>
      <c r="R46" s="25"/>
      <c r="S46" s="29"/>
      <c r="T46" s="29"/>
      <c r="U46" s="41"/>
      <c r="V46" s="41"/>
      <c r="W46" s="41"/>
    </row>
    <row r="47" s="15" customFormat="1" ht="15" customHeight="1" spans="1:23">
      <c r="A47" s="25"/>
      <c r="B47" s="136"/>
      <c r="C47" s="137"/>
      <c r="D47" s="151"/>
      <c r="E47" s="139"/>
      <c r="F47" s="139"/>
      <c r="G47" s="149"/>
      <c r="H47" s="149"/>
      <c r="I47" s="158"/>
      <c r="J47" s="137"/>
      <c r="K47" s="159"/>
      <c r="L47" s="137"/>
      <c r="M47" s="29"/>
      <c r="N47" s="28"/>
      <c r="O47" s="161"/>
      <c r="P47" s="161"/>
      <c r="Q47" s="29"/>
      <c r="R47" s="25"/>
      <c r="S47" s="29"/>
      <c r="T47" s="29"/>
      <c r="U47" s="41"/>
      <c r="V47" s="41"/>
      <c r="W47" s="41"/>
    </row>
    <row r="48" s="15" customFormat="1" ht="15" customHeight="1" spans="1:23">
      <c r="A48" s="25"/>
      <c r="B48" s="136"/>
      <c r="C48" s="137"/>
      <c r="D48" s="138"/>
      <c r="E48" s="139"/>
      <c r="F48" s="139"/>
      <c r="G48" s="149"/>
      <c r="H48" s="149"/>
      <c r="I48" s="158"/>
      <c r="J48" s="137"/>
      <c r="K48" s="159"/>
      <c r="L48" s="137"/>
      <c r="M48" s="29"/>
      <c r="N48" s="28"/>
      <c r="O48" s="161"/>
      <c r="P48" s="161"/>
      <c r="Q48" s="29"/>
      <c r="R48" s="25"/>
      <c r="S48" s="29"/>
      <c r="T48" s="29"/>
      <c r="U48" s="41"/>
      <c r="V48" s="41"/>
      <c r="W48" s="41"/>
    </row>
    <row r="49" s="15" customFormat="1" ht="15" customHeight="1" spans="1:23">
      <c r="A49" s="25"/>
      <c r="B49" s="136"/>
      <c r="C49" s="137"/>
      <c r="D49" s="138"/>
      <c r="E49" s="139"/>
      <c r="F49" s="139"/>
      <c r="G49" s="149"/>
      <c r="H49" s="149"/>
      <c r="I49" s="158"/>
      <c r="J49" s="137"/>
      <c r="K49" s="159"/>
      <c r="L49" s="137"/>
      <c r="M49" s="29"/>
      <c r="N49" s="28"/>
      <c r="O49" s="161"/>
      <c r="P49" s="161"/>
      <c r="Q49" s="29"/>
      <c r="R49" s="25"/>
      <c r="S49" s="29"/>
      <c r="T49" s="29"/>
      <c r="U49" s="41"/>
      <c r="V49" s="41"/>
      <c r="W49" s="41"/>
    </row>
    <row r="50" s="15" customFormat="1" ht="15" customHeight="1" spans="1:23">
      <c r="A50" s="25"/>
      <c r="B50" s="136"/>
      <c r="C50" s="137"/>
      <c r="D50" s="138"/>
      <c r="E50" s="139"/>
      <c r="F50" s="139"/>
      <c r="G50" s="149"/>
      <c r="H50" s="149"/>
      <c r="I50" s="162"/>
      <c r="J50" s="137"/>
      <c r="K50" s="159"/>
      <c r="L50" s="137"/>
      <c r="M50" s="29"/>
      <c r="N50" s="28"/>
      <c r="O50" s="161"/>
      <c r="P50" s="161"/>
      <c r="Q50" s="29"/>
      <c r="R50" s="25"/>
      <c r="S50" s="29"/>
      <c r="T50" s="29"/>
      <c r="U50" s="41"/>
      <c r="V50" s="41"/>
      <c r="W50" s="41"/>
    </row>
    <row r="51" s="15" customFormat="1" ht="15" customHeight="1" spans="1:23">
      <c r="A51" s="25"/>
      <c r="B51" s="136"/>
      <c r="C51" s="137"/>
      <c r="D51" s="138"/>
      <c r="E51" s="139"/>
      <c r="F51" s="139"/>
      <c r="G51" s="149"/>
      <c r="H51" s="149"/>
      <c r="I51" s="162"/>
      <c r="J51" s="137"/>
      <c r="K51" s="159"/>
      <c r="L51" s="137"/>
      <c r="M51" s="29"/>
      <c r="N51" s="28"/>
      <c r="O51" s="161"/>
      <c r="P51" s="161"/>
      <c r="Q51" s="29"/>
      <c r="R51" s="25"/>
      <c r="S51" s="29"/>
      <c r="T51" s="29"/>
      <c r="U51" s="41"/>
      <c r="V51" s="41"/>
      <c r="W51" s="41"/>
    </row>
    <row r="52" s="15" customFormat="1" ht="15" customHeight="1" spans="1:23">
      <c r="A52" s="25"/>
      <c r="B52" s="136"/>
      <c r="C52" s="137"/>
      <c r="D52" s="138"/>
      <c r="E52" s="139"/>
      <c r="F52" s="139"/>
      <c r="G52" s="149"/>
      <c r="H52" s="149"/>
      <c r="I52" s="162"/>
      <c r="J52" s="137"/>
      <c r="K52" s="159"/>
      <c r="L52" s="137"/>
      <c r="M52" s="29"/>
      <c r="N52" s="28"/>
      <c r="O52" s="161"/>
      <c r="P52" s="161"/>
      <c r="Q52" s="29"/>
      <c r="R52" s="25"/>
      <c r="S52" s="29"/>
      <c r="T52" s="29"/>
      <c r="U52" s="41"/>
      <c r="V52" s="41"/>
      <c r="W52" s="41"/>
    </row>
    <row r="53" s="15" customFormat="1" ht="15" customHeight="1" spans="1:23">
      <c r="A53" s="25"/>
      <c r="B53" s="136"/>
      <c r="C53" s="137"/>
      <c r="D53" s="138"/>
      <c r="E53" s="139"/>
      <c r="F53" s="139"/>
      <c r="G53" s="149"/>
      <c r="H53" s="149"/>
      <c r="I53" s="162"/>
      <c r="J53" s="137"/>
      <c r="K53" s="159"/>
      <c r="L53" s="137"/>
      <c r="M53" s="29"/>
      <c r="N53" s="28"/>
      <c r="O53" s="161"/>
      <c r="P53" s="161"/>
      <c r="Q53" s="29"/>
      <c r="R53" s="25"/>
      <c r="S53" s="29"/>
      <c r="T53" s="29"/>
      <c r="U53" s="41"/>
      <c r="V53" s="41"/>
      <c r="W53" s="41"/>
    </row>
    <row r="54" s="15" customFormat="1" ht="15" customHeight="1" spans="1:23">
      <c r="A54" s="25"/>
      <c r="B54" s="136"/>
      <c r="C54" s="137"/>
      <c r="D54" s="138"/>
      <c r="E54" s="139"/>
      <c r="F54" s="139"/>
      <c r="G54" s="149"/>
      <c r="H54" s="149"/>
      <c r="I54" s="162"/>
      <c r="J54" s="137"/>
      <c r="K54" s="159"/>
      <c r="L54" s="137"/>
      <c r="M54" s="29"/>
      <c r="N54" s="28"/>
      <c r="O54" s="161"/>
      <c r="P54" s="161"/>
      <c r="Q54" s="29"/>
      <c r="R54" s="25"/>
      <c r="S54" s="29"/>
      <c r="T54" s="29"/>
      <c r="U54" s="41"/>
      <c r="V54" s="41"/>
      <c r="W54" s="41"/>
    </row>
    <row r="55" s="15" customFormat="1" ht="15" customHeight="1" spans="1:23">
      <c r="A55" s="25"/>
      <c r="B55" s="136"/>
      <c r="C55" s="137"/>
      <c r="D55" s="138"/>
      <c r="E55" s="139"/>
      <c r="F55" s="139"/>
      <c r="G55" s="149"/>
      <c r="H55" s="149"/>
      <c r="I55" s="162"/>
      <c r="J55" s="137"/>
      <c r="K55" s="159"/>
      <c r="L55" s="137"/>
      <c r="M55" s="29"/>
      <c r="N55" s="28"/>
      <c r="O55" s="161"/>
      <c r="P55" s="161"/>
      <c r="Q55" s="29"/>
      <c r="R55" s="25"/>
      <c r="S55" s="29"/>
      <c r="T55" s="29"/>
      <c r="U55" s="41"/>
      <c r="V55" s="41"/>
      <c r="W55" s="41"/>
    </row>
    <row r="56" s="15" customFormat="1" ht="15" customHeight="1" spans="1:23">
      <c r="A56" s="25"/>
      <c r="B56" s="136"/>
      <c r="C56" s="137"/>
      <c r="D56" s="138"/>
      <c r="E56" s="139"/>
      <c r="F56" s="139"/>
      <c r="G56" s="149"/>
      <c r="H56" s="149"/>
      <c r="I56" s="158"/>
      <c r="J56" s="137"/>
      <c r="K56" s="159"/>
      <c r="L56" s="137"/>
      <c r="M56" s="29"/>
      <c r="N56" s="28"/>
      <c r="O56" s="161"/>
      <c r="P56" s="161"/>
      <c r="Q56" s="29"/>
      <c r="R56" s="25"/>
      <c r="S56" s="29"/>
      <c r="T56" s="29"/>
      <c r="U56" s="41"/>
      <c r="V56" s="41"/>
      <c r="W56" s="41"/>
    </row>
    <row r="57" s="15" customFormat="1" ht="15" customHeight="1" spans="1:23">
      <c r="A57" s="25"/>
      <c r="B57" s="136"/>
      <c r="C57" s="137"/>
      <c r="D57" s="138"/>
      <c r="E57" s="139"/>
      <c r="F57" s="139"/>
      <c r="G57" s="149"/>
      <c r="H57" s="149"/>
      <c r="I57" s="158"/>
      <c r="J57" s="137"/>
      <c r="K57" s="159"/>
      <c r="L57" s="137"/>
      <c r="M57" s="29"/>
      <c r="N57" s="28"/>
      <c r="O57" s="161"/>
      <c r="P57" s="161"/>
      <c r="Q57" s="29"/>
      <c r="R57" s="25"/>
      <c r="S57" s="29"/>
      <c r="T57" s="29"/>
      <c r="U57" s="41"/>
      <c r="V57" s="41"/>
      <c r="W57" s="41"/>
    </row>
    <row r="58" s="15" customFormat="1" ht="15" customHeight="1" spans="1:23">
      <c r="A58" s="25"/>
      <c r="B58" s="136"/>
      <c r="C58" s="137"/>
      <c r="D58" s="138"/>
      <c r="E58" s="139"/>
      <c r="F58" s="139"/>
      <c r="G58" s="149"/>
      <c r="H58" s="149"/>
      <c r="I58" s="158"/>
      <c r="J58" s="137"/>
      <c r="K58" s="159"/>
      <c r="L58" s="137"/>
      <c r="M58" s="29"/>
      <c r="N58" s="28"/>
      <c r="O58" s="161"/>
      <c r="P58" s="161"/>
      <c r="Q58" s="29"/>
      <c r="R58" s="25"/>
      <c r="S58" s="29"/>
      <c r="T58" s="29"/>
      <c r="U58" s="41"/>
      <c r="V58" s="41"/>
      <c r="W58" s="41"/>
    </row>
    <row r="59" s="15" customFormat="1" ht="15" customHeight="1" spans="1:23">
      <c r="A59" s="25"/>
      <c r="B59" s="136"/>
      <c r="C59" s="137"/>
      <c r="D59" s="138"/>
      <c r="E59" s="139"/>
      <c r="F59" s="139"/>
      <c r="G59" s="149"/>
      <c r="H59" s="149"/>
      <c r="I59" s="158"/>
      <c r="J59" s="137"/>
      <c r="K59" s="159"/>
      <c r="L59" s="137"/>
      <c r="M59" s="29"/>
      <c r="N59" s="28"/>
      <c r="O59" s="161"/>
      <c r="P59" s="161"/>
      <c r="Q59" s="29"/>
      <c r="R59" s="25"/>
      <c r="S59" s="29"/>
      <c r="T59" s="29"/>
      <c r="U59" s="41"/>
      <c r="V59" s="41"/>
      <c r="W59" s="41"/>
    </row>
    <row r="60" s="15" customFormat="1" ht="15" customHeight="1" spans="1:23">
      <c r="A60" s="25"/>
      <c r="B60" s="136"/>
      <c r="C60" s="137"/>
      <c r="D60" s="140"/>
      <c r="E60" s="139"/>
      <c r="F60" s="139"/>
      <c r="G60" s="149"/>
      <c r="H60" s="149"/>
      <c r="I60" s="158"/>
      <c r="J60" s="137"/>
      <c r="K60" s="159"/>
      <c r="L60" s="137"/>
      <c r="M60" s="29"/>
      <c r="N60" s="28"/>
      <c r="O60" s="161"/>
      <c r="P60" s="161"/>
      <c r="Q60" s="29"/>
      <c r="R60" s="25"/>
      <c r="S60" s="29"/>
      <c r="T60" s="29"/>
      <c r="U60" s="41"/>
      <c r="V60" s="41"/>
      <c r="W60" s="41"/>
    </row>
    <row r="61" s="15" customFormat="1" ht="15" customHeight="1" spans="1:23">
      <c r="A61" s="25"/>
      <c r="B61" s="136"/>
      <c r="C61" s="137"/>
      <c r="D61" s="140"/>
      <c r="E61" s="139"/>
      <c r="F61" s="139"/>
      <c r="G61" s="149"/>
      <c r="H61" s="149"/>
      <c r="I61" s="158"/>
      <c r="J61" s="137"/>
      <c r="K61" s="159"/>
      <c r="L61" s="137"/>
      <c r="M61" s="29"/>
      <c r="N61" s="28"/>
      <c r="O61" s="161"/>
      <c r="P61" s="161"/>
      <c r="Q61" s="29"/>
      <c r="R61" s="25"/>
      <c r="S61" s="29"/>
      <c r="T61" s="29"/>
      <c r="U61" s="41"/>
      <c r="V61" s="41"/>
      <c r="W61" s="41"/>
    </row>
    <row r="62" s="15" customFormat="1" ht="15" customHeight="1" spans="1:23">
      <c r="A62" s="25"/>
      <c r="B62" s="136"/>
      <c r="C62" s="137"/>
      <c r="D62" s="138"/>
      <c r="E62" s="139"/>
      <c r="F62" s="139"/>
      <c r="G62" s="149"/>
      <c r="H62" s="149"/>
      <c r="I62" s="158"/>
      <c r="J62" s="137"/>
      <c r="K62" s="159"/>
      <c r="L62" s="137"/>
      <c r="M62" s="29"/>
      <c r="N62" s="28"/>
      <c r="O62" s="161"/>
      <c r="P62" s="161"/>
      <c r="Q62" s="29"/>
      <c r="R62" s="25"/>
      <c r="S62" s="29"/>
      <c r="T62" s="29"/>
      <c r="U62" s="41"/>
      <c r="V62" s="41"/>
      <c r="W62" s="41"/>
    </row>
    <row r="63" s="15" customFormat="1" ht="15" customHeight="1" spans="1:23">
      <c r="A63" s="25"/>
      <c r="B63" s="136"/>
      <c r="C63" s="137"/>
      <c r="D63" s="138"/>
      <c r="E63" s="139"/>
      <c r="F63" s="139"/>
      <c r="G63" s="149"/>
      <c r="H63" s="149"/>
      <c r="I63" s="158"/>
      <c r="J63" s="137"/>
      <c r="K63" s="159"/>
      <c r="L63" s="137"/>
      <c r="M63" s="29"/>
      <c r="N63" s="28"/>
      <c r="O63" s="161"/>
      <c r="P63" s="161"/>
      <c r="Q63" s="29"/>
      <c r="R63" s="25"/>
      <c r="S63" s="29"/>
      <c r="T63" s="29"/>
      <c r="U63" s="41"/>
      <c r="V63" s="41"/>
      <c r="W63" s="41"/>
    </row>
    <row r="64" s="15" customFormat="1" ht="15" customHeight="1" spans="1:23">
      <c r="A64" s="25"/>
      <c r="B64" s="136"/>
      <c r="C64" s="137"/>
      <c r="D64" s="138"/>
      <c r="E64" s="139"/>
      <c r="F64" s="139"/>
      <c r="G64" s="149"/>
      <c r="H64" s="149"/>
      <c r="I64" s="158"/>
      <c r="J64" s="137"/>
      <c r="K64" s="159"/>
      <c r="L64" s="137"/>
      <c r="M64" s="29"/>
      <c r="N64" s="28"/>
      <c r="O64" s="161"/>
      <c r="P64" s="161"/>
      <c r="Q64" s="29"/>
      <c r="R64" s="25"/>
      <c r="S64" s="29"/>
      <c r="T64" s="29"/>
      <c r="U64" s="41"/>
      <c r="V64" s="41"/>
      <c r="W64" s="41"/>
    </row>
    <row r="65" s="15" customFormat="1" ht="15" customHeight="1" spans="1:23">
      <c r="A65" s="25"/>
      <c r="B65" s="136"/>
      <c r="C65" s="137"/>
      <c r="D65" s="138"/>
      <c r="E65" s="139"/>
      <c r="F65" s="139"/>
      <c r="G65" s="149"/>
      <c r="H65" s="149"/>
      <c r="I65" s="158"/>
      <c r="J65" s="137"/>
      <c r="K65" s="159"/>
      <c r="L65" s="137"/>
      <c r="M65" s="29"/>
      <c r="N65" s="28"/>
      <c r="O65" s="161"/>
      <c r="P65" s="161"/>
      <c r="Q65" s="29"/>
      <c r="R65" s="25"/>
      <c r="S65" s="29">
        <f t="shared" ref="S65:S69" si="0">ROUND(Q65*R65/100,0)</f>
        <v>0</v>
      </c>
      <c r="T65" s="29" t="str">
        <f t="shared" ref="T65:T69" si="1">IF(OR(AND(P65=0,S65=0,),S65=0,),"",(S65-P65)/P65*100)</f>
        <v/>
      </c>
      <c r="U65" s="41"/>
      <c r="V65" s="41"/>
      <c r="W65" s="41"/>
    </row>
    <row r="66" s="15" customFormat="1" ht="15" customHeight="1" spans="1:23">
      <c r="A66" s="25"/>
      <c r="B66" s="136"/>
      <c r="C66" s="137"/>
      <c r="D66" s="138"/>
      <c r="E66" s="139"/>
      <c r="F66" s="139"/>
      <c r="G66" s="149"/>
      <c r="H66" s="149"/>
      <c r="I66" s="158"/>
      <c r="J66" s="137"/>
      <c r="K66" s="159"/>
      <c r="L66" s="137"/>
      <c r="M66" s="29"/>
      <c r="N66" s="28"/>
      <c r="O66" s="161"/>
      <c r="P66" s="161"/>
      <c r="Q66" s="29"/>
      <c r="R66" s="25"/>
      <c r="S66" s="29">
        <f t="shared" si="0"/>
        <v>0</v>
      </c>
      <c r="T66" s="29" t="str">
        <f t="shared" si="1"/>
        <v/>
      </c>
      <c r="U66" s="41"/>
      <c r="V66" s="41"/>
      <c r="W66" s="41"/>
    </row>
    <row r="67" s="15" customFormat="1" ht="15" customHeight="1" spans="1:23">
      <c r="A67" s="25"/>
      <c r="B67" s="136"/>
      <c r="C67" s="137"/>
      <c r="D67" s="138"/>
      <c r="E67" s="139"/>
      <c r="F67" s="139"/>
      <c r="G67" s="149"/>
      <c r="H67" s="149"/>
      <c r="I67" s="158"/>
      <c r="J67" s="137"/>
      <c r="K67" s="159"/>
      <c r="L67" s="137"/>
      <c r="M67" s="29"/>
      <c r="N67" s="28"/>
      <c r="O67" s="161"/>
      <c r="P67" s="161"/>
      <c r="Q67" s="29"/>
      <c r="R67" s="25"/>
      <c r="S67" s="29">
        <f t="shared" si="0"/>
        <v>0</v>
      </c>
      <c r="T67" s="29" t="str">
        <f t="shared" si="1"/>
        <v/>
      </c>
      <c r="U67" s="41"/>
      <c r="V67" s="41"/>
      <c r="W67" s="41"/>
    </row>
    <row r="68" s="15" customFormat="1" ht="15" customHeight="1" spans="1:23">
      <c r="A68" s="25"/>
      <c r="B68" s="150"/>
      <c r="C68" s="145"/>
      <c r="D68" s="138"/>
      <c r="E68" s="139"/>
      <c r="F68" s="139"/>
      <c r="G68" s="149"/>
      <c r="H68" s="149"/>
      <c r="I68" s="158"/>
      <c r="J68" s="147"/>
      <c r="K68" s="159"/>
      <c r="L68" s="145"/>
      <c r="M68" s="29"/>
      <c r="N68" s="28"/>
      <c r="O68" s="188"/>
      <c r="P68" s="166"/>
      <c r="Q68" s="29"/>
      <c r="R68" s="25"/>
      <c r="S68" s="29">
        <f t="shared" si="0"/>
        <v>0</v>
      </c>
      <c r="T68" s="29" t="str">
        <f t="shared" si="1"/>
        <v/>
      </c>
      <c r="U68" s="41"/>
      <c r="V68" s="41"/>
      <c r="W68" s="41"/>
    </row>
    <row r="69" s="15" customFormat="1" ht="15" customHeight="1" spans="1:23">
      <c r="A69" s="25"/>
      <c r="B69" s="150"/>
      <c r="C69" s="145"/>
      <c r="D69" s="138"/>
      <c r="E69" s="139"/>
      <c r="F69" s="139"/>
      <c r="G69" s="149"/>
      <c r="H69" s="149"/>
      <c r="I69" s="158"/>
      <c r="J69" s="137"/>
      <c r="K69" s="159"/>
      <c r="L69" s="189"/>
      <c r="M69" s="29"/>
      <c r="N69" s="28"/>
      <c r="O69" s="166"/>
      <c r="P69" s="166"/>
      <c r="Q69" s="29"/>
      <c r="R69" s="25"/>
      <c r="S69" s="29">
        <f t="shared" si="0"/>
        <v>0</v>
      </c>
      <c r="T69" s="29" t="str">
        <f t="shared" si="1"/>
        <v/>
      </c>
      <c r="U69" s="41"/>
      <c r="V69" s="41"/>
      <c r="W69" s="41"/>
    </row>
    <row r="70" s="15" customFormat="1" ht="15" customHeight="1" spans="1:23">
      <c r="A70" s="25"/>
      <c r="B70" s="146"/>
      <c r="C70" s="177"/>
      <c r="D70" s="138"/>
      <c r="E70" s="139"/>
      <c r="F70" s="139"/>
      <c r="G70" s="149"/>
      <c r="H70" s="149"/>
      <c r="I70" s="158"/>
      <c r="J70" s="137"/>
      <c r="K70" s="159"/>
      <c r="L70" s="167"/>
      <c r="M70" s="29"/>
      <c r="N70" s="28"/>
      <c r="O70" s="170"/>
      <c r="P70" s="170"/>
      <c r="Q70" s="29"/>
      <c r="R70" s="25"/>
      <c r="S70" s="29"/>
      <c r="T70" s="29"/>
      <c r="U70" s="41"/>
      <c r="V70" s="41"/>
      <c r="W70" s="41"/>
    </row>
    <row r="71" s="15" customFormat="1" ht="15" customHeight="1" spans="1:23">
      <c r="A71" s="25"/>
      <c r="B71" s="143"/>
      <c r="C71" s="176"/>
      <c r="D71" s="138"/>
      <c r="E71" s="139"/>
      <c r="F71" s="139"/>
      <c r="G71" s="149"/>
      <c r="H71" s="149"/>
      <c r="I71" s="158"/>
      <c r="J71" s="147"/>
      <c r="K71" s="159"/>
      <c r="L71" s="176"/>
      <c r="M71" s="29"/>
      <c r="N71" s="28"/>
      <c r="O71" s="166"/>
      <c r="P71" s="188"/>
      <c r="Q71" s="29"/>
      <c r="R71" s="25"/>
      <c r="S71" s="29"/>
      <c r="T71" s="29"/>
      <c r="U71" s="41"/>
      <c r="V71" s="41"/>
      <c r="W71" s="41"/>
    </row>
    <row r="72" s="15" customFormat="1" ht="15" customHeight="1" spans="1:23">
      <c r="A72" s="25"/>
      <c r="B72" s="143"/>
      <c r="C72" s="176"/>
      <c r="D72" s="138"/>
      <c r="E72" s="139"/>
      <c r="F72" s="139"/>
      <c r="G72" s="149"/>
      <c r="H72" s="149"/>
      <c r="I72" s="158"/>
      <c r="J72" s="137"/>
      <c r="K72" s="159"/>
      <c r="L72" s="176"/>
      <c r="M72" s="29"/>
      <c r="N72" s="28"/>
      <c r="O72" s="166"/>
      <c r="P72" s="188"/>
      <c r="Q72" s="29"/>
      <c r="R72" s="25"/>
      <c r="S72" s="29"/>
      <c r="T72" s="29"/>
      <c r="U72" s="41"/>
      <c r="V72" s="41"/>
      <c r="W72" s="41"/>
    </row>
    <row r="73" s="15" customFormat="1" ht="15" customHeight="1" spans="1:23">
      <c r="A73" s="25"/>
      <c r="B73" s="178"/>
      <c r="C73" s="179"/>
      <c r="D73" s="138"/>
      <c r="E73" s="139"/>
      <c r="F73" s="139"/>
      <c r="G73" s="149"/>
      <c r="H73" s="149"/>
      <c r="I73" s="158"/>
      <c r="J73" s="179"/>
      <c r="K73" s="159"/>
      <c r="L73" s="190"/>
      <c r="M73" s="29"/>
      <c r="N73" s="28"/>
      <c r="O73" s="191"/>
      <c r="P73" s="192"/>
      <c r="Q73" s="29"/>
      <c r="R73" s="25"/>
      <c r="S73" s="29"/>
      <c r="T73" s="29"/>
      <c r="U73" s="41"/>
      <c r="V73" s="41"/>
      <c r="W73" s="41"/>
    </row>
    <row r="74" s="15" customFormat="1" ht="15" customHeight="1" spans="1:23">
      <c r="A74" s="25"/>
      <c r="B74" s="178"/>
      <c r="C74" s="179"/>
      <c r="D74" s="138"/>
      <c r="E74" s="139"/>
      <c r="F74" s="139"/>
      <c r="G74" s="149"/>
      <c r="H74" s="149"/>
      <c r="I74" s="158"/>
      <c r="J74" s="179"/>
      <c r="K74" s="159"/>
      <c r="L74" s="190"/>
      <c r="M74" s="29"/>
      <c r="N74" s="28"/>
      <c r="O74" s="191"/>
      <c r="P74" s="192"/>
      <c r="Q74" s="29"/>
      <c r="R74" s="25"/>
      <c r="S74" s="29">
        <f t="shared" ref="S74:S80" si="2">ROUND(Q74*R74/100,0)</f>
        <v>0</v>
      </c>
      <c r="T74" s="29" t="str">
        <f t="shared" ref="T74:T83" si="3">IF(OR(AND(P74=0,S74=0,),S74=0,),"",(S74-P74)/P74*100)</f>
        <v/>
      </c>
      <c r="U74" s="41"/>
      <c r="V74" s="41"/>
      <c r="W74" s="41"/>
    </row>
    <row r="75" s="15" customFormat="1" ht="15" customHeight="1" spans="1:23">
      <c r="A75" s="25"/>
      <c r="B75" s="180"/>
      <c r="C75" s="180"/>
      <c r="D75" s="181"/>
      <c r="E75" s="139"/>
      <c r="F75" s="139"/>
      <c r="G75" s="149"/>
      <c r="H75" s="149"/>
      <c r="I75" s="158"/>
      <c r="J75" s="193"/>
      <c r="K75" s="159"/>
      <c r="L75" s="194"/>
      <c r="M75" s="29"/>
      <c r="N75" s="28"/>
      <c r="O75" s="195"/>
      <c r="P75" s="196"/>
      <c r="Q75" s="29"/>
      <c r="R75" s="25"/>
      <c r="S75" s="29">
        <f t="shared" si="2"/>
        <v>0</v>
      </c>
      <c r="T75" s="29" t="str">
        <f t="shared" si="3"/>
        <v/>
      </c>
      <c r="U75" s="41"/>
      <c r="V75" s="41"/>
      <c r="W75" s="41"/>
    </row>
    <row r="76" s="15" customFormat="1" ht="15" customHeight="1" spans="1:23">
      <c r="A76" s="25"/>
      <c r="B76" s="182"/>
      <c r="C76" s="183"/>
      <c r="D76" s="138"/>
      <c r="E76" s="139"/>
      <c r="F76" s="139"/>
      <c r="G76" s="149"/>
      <c r="H76" s="149"/>
      <c r="I76" s="158"/>
      <c r="J76" s="179"/>
      <c r="K76" s="159"/>
      <c r="L76" s="190"/>
      <c r="M76" s="29"/>
      <c r="N76" s="28"/>
      <c r="O76" s="191"/>
      <c r="P76" s="192"/>
      <c r="Q76" s="29"/>
      <c r="R76" s="25"/>
      <c r="S76" s="29">
        <f t="shared" si="2"/>
        <v>0</v>
      </c>
      <c r="T76" s="29" t="str">
        <f t="shared" si="3"/>
        <v/>
      </c>
      <c r="U76" s="41"/>
      <c r="V76" s="41"/>
      <c r="W76" s="41"/>
    </row>
    <row r="77" s="15" customFormat="1" ht="15" customHeight="1" spans="1:23">
      <c r="A77" s="25"/>
      <c r="B77" s="182"/>
      <c r="C77" s="179"/>
      <c r="D77" s="138"/>
      <c r="E77" s="139"/>
      <c r="F77" s="139"/>
      <c r="G77" s="149"/>
      <c r="H77" s="149"/>
      <c r="I77" s="158"/>
      <c r="J77" s="179"/>
      <c r="K77" s="159"/>
      <c r="L77" s="190"/>
      <c r="M77" s="29"/>
      <c r="N77" s="28"/>
      <c r="O77" s="191"/>
      <c r="P77" s="192"/>
      <c r="Q77" s="29"/>
      <c r="R77" s="25"/>
      <c r="S77" s="29">
        <f t="shared" si="2"/>
        <v>0</v>
      </c>
      <c r="T77" s="29" t="str">
        <f t="shared" si="3"/>
        <v/>
      </c>
      <c r="U77" s="41"/>
      <c r="V77" s="41"/>
      <c r="W77" s="41"/>
    </row>
    <row r="78" s="15" customFormat="1" ht="15" customHeight="1" spans="1:23">
      <c r="A78" s="25"/>
      <c r="B78" s="182"/>
      <c r="C78" s="179"/>
      <c r="D78" s="138"/>
      <c r="E78" s="139"/>
      <c r="F78" s="139"/>
      <c r="G78" s="149"/>
      <c r="H78" s="149"/>
      <c r="I78" s="158"/>
      <c r="J78" s="179"/>
      <c r="K78" s="159"/>
      <c r="L78" s="190"/>
      <c r="M78" s="29"/>
      <c r="N78" s="28"/>
      <c r="O78" s="191"/>
      <c r="P78" s="192"/>
      <c r="Q78" s="29"/>
      <c r="R78" s="25"/>
      <c r="S78" s="29">
        <f t="shared" si="2"/>
        <v>0</v>
      </c>
      <c r="T78" s="29" t="str">
        <f t="shared" si="3"/>
        <v/>
      </c>
      <c r="U78" s="41"/>
      <c r="V78" s="41"/>
      <c r="W78" s="41"/>
    </row>
    <row r="79" s="15" customFormat="1" ht="15" customHeight="1" spans="1:23">
      <c r="A79" s="25"/>
      <c r="B79" s="182"/>
      <c r="C79" s="179"/>
      <c r="D79" s="138"/>
      <c r="E79" s="139"/>
      <c r="F79" s="139"/>
      <c r="G79" s="149"/>
      <c r="H79" s="149"/>
      <c r="I79" s="158"/>
      <c r="J79" s="179"/>
      <c r="K79" s="159"/>
      <c r="L79" s="190"/>
      <c r="M79" s="29"/>
      <c r="N79" s="28"/>
      <c r="O79" s="191"/>
      <c r="P79" s="192"/>
      <c r="Q79" s="29"/>
      <c r="R79" s="25"/>
      <c r="S79" s="29">
        <f t="shared" si="2"/>
        <v>0</v>
      </c>
      <c r="T79" s="29" t="str">
        <f t="shared" si="3"/>
        <v/>
      </c>
      <c r="U79" s="41"/>
      <c r="V79" s="41"/>
      <c r="W79" s="41"/>
    </row>
    <row r="80" s="15" customFormat="1" ht="15" customHeight="1" spans="1:23">
      <c r="A80" s="25"/>
      <c r="B80" s="182"/>
      <c r="C80" s="184"/>
      <c r="D80" s="185"/>
      <c r="E80" s="139"/>
      <c r="F80" s="139"/>
      <c r="G80" s="149"/>
      <c r="H80" s="149"/>
      <c r="I80" s="162"/>
      <c r="J80" s="197"/>
      <c r="K80" s="159"/>
      <c r="L80" s="198"/>
      <c r="M80" s="29"/>
      <c r="N80" s="28"/>
      <c r="O80" s="199"/>
      <c r="P80" s="200"/>
      <c r="Q80" s="29"/>
      <c r="R80" s="25"/>
      <c r="S80" s="29">
        <f t="shared" si="2"/>
        <v>0</v>
      </c>
      <c r="T80" s="29" t="str">
        <f t="shared" si="3"/>
        <v/>
      </c>
      <c r="U80" s="41"/>
      <c r="V80" s="41"/>
      <c r="W80" s="41"/>
    </row>
    <row r="81" s="14" customFormat="1" ht="15" customHeight="1" spans="1:23">
      <c r="A81" s="100" t="s">
        <v>402</v>
      </c>
      <c r="B81" s="101"/>
      <c r="C81" s="101"/>
      <c r="D81" s="134"/>
      <c r="E81" s="186"/>
      <c r="F81" s="186"/>
      <c r="G81" s="149"/>
      <c r="H81" s="149"/>
      <c r="I81" s="157"/>
      <c r="J81" s="22">
        <f>SUM(J8:J80)</f>
        <v>0</v>
      </c>
      <c r="K81" s="201"/>
      <c r="L81" s="89"/>
      <c r="M81" s="37">
        <f>SUM(M8:M80)</f>
        <v>0</v>
      </c>
      <c r="N81" s="35">
        <f>SUM(N8:N80)</f>
        <v>0</v>
      </c>
      <c r="O81" s="36">
        <f>SUM(O8:O80)</f>
        <v>0</v>
      </c>
      <c r="P81" s="37">
        <f>SUM(P8:P80)</f>
        <v>0</v>
      </c>
      <c r="Q81" s="37">
        <f>SUM(Q8:Q80)</f>
        <v>0</v>
      </c>
      <c r="R81" s="22"/>
      <c r="S81" s="37">
        <f>SUM(S8:S80)</f>
        <v>0</v>
      </c>
      <c r="T81" s="37" t="str">
        <f t="shared" si="3"/>
        <v/>
      </c>
      <c r="U81" s="42"/>
      <c r="V81" s="42"/>
      <c r="W81" s="42"/>
    </row>
    <row r="82" s="15" customFormat="1" ht="15" customHeight="1" spans="1:23">
      <c r="A82" s="26" t="s">
        <v>441</v>
      </c>
      <c r="B82" s="26"/>
      <c r="C82" s="26"/>
      <c r="D82" s="187"/>
      <c r="E82" s="139"/>
      <c r="F82" s="149"/>
      <c r="G82" s="149"/>
      <c r="H82" s="149"/>
      <c r="I82" s="162"/>
      <c r="J82" s="25"/>
      <c r="K82" s="202"/>
      <c r="L82" s="98"/>
      <c r="M82" s="29"/>
      <c r="N82" s="28"/>
      <c r="O82" s="31"/>
      <c r="P82" s="29"/>
      <c r="Q82" s="29"/>
      <c r="R82" s="25"/>
      <c r="S82" s="29"/>
      <c r="T82" s="29" t="str">
        <f t="shared" si="3"/>
        <v/>
      </c>
      <c r="U82" s="41"/>
      <c r="V82" s="41"/>
      <c r="W82" s="41"/>
    </row>
    <row r="83" s="14" customFormat="1" ht="15" customHeight="1" spans="1:23">
      <c r="A83" s="100" t="s">
        <v>405</v>
      </c>
      <c r="B83" s="100"/>
      <c r="C83" s="100"/>
      <c r="D83" s="134"/>
      <c r="E83" s="134"/>
      <c r="F83" s="134"/>
      <c r="G83" s="149"/>
      <c r="H83" s="149"/>
      <c r="I83" s="157"/>
      <c r="J83" s="22"/>
      <c r="K83" s="201"/>
      <c r="L83" s="89"/>
      <c r="M83" s="37">
        <f t="shared" ref="M83:Q83" si="4">M81-M82</f>
        <v>0</v>
      </c>
      <c r="N83" s="35">
        <f t="shared" si="4"/>
        <v>0</v>
      </c>
      <c r="O83" s="36">
        <f t="shared" si="4"/>
        <v>0</v>
      </c>
      <c r="P83" s="37">
        <f t="shared" si="4"/>
        <v>0</v>
      </c>
      <c r="Q83" s="37">
        <f t="shared" si="4"/>
        <v>0</v>
      </c>
      <c r="R83" s="22"/>
      <c r="S83" s="37">
        <f>S81-S82</f>
        <v>0</v>
      </c>
      <c r="T83" s="37" t="str">
        <f t="shared" si="3"/>
        <v/>
      </c>
      <c r="U83" s="42"/>
      <c r="V83" s="42"/>
      <c r="W83" s="42"/>
    </row>
  </sheetData>
  <autoFilter ref="A6:W83">
    <extLst/>
  </autoFilter>
  <mergeCells count="25">
    <mergeCell ref="A2:U2"/>
    <mergeCell ref="A3:U3"/>
    <mergeCell ref="M6:N6"/>
    <mergeCell ref="O6:P6"/>
    <mergeCell ref="Q6:S6"/>
    <mergeCell ref="A81:C81"/>
    <mergeCell ref="A82:C82"/>
    <mergeCell ref="A83:C83"/>
    <mergeCell ref="A6:A7"/>
    <mergeCell ref="B6:B7"/>
    <mergeCell ref="C6:C7"/>
    <mergeCell ref="D6:D7"/>
    <mergeCell ref="E6:E7"/>
    <mergeCell ref="F6:F7"/>
    <mergeCell ref="G6:G7"/>
    <mergeCell ref="H6:H7"/>
    <mergeCell ref="I6:I7"/>
    <mergeCell ref="J6:J7"/>
    <mergeCell ref="K6:K7"/>
    <mergeCell ref="L6:L7"/>
    <mergeCell ref="T6:T7"/>
    <mergeCell ref="U6:U7"/>
    <mergeCell ref="V6:V7"/>
    <mergeCell ref="W6:W7"/>
    <mergeCell ref="V4:W5"/>
  </mergeCells>
  <hyperlinks>
    <hyperlink ref="A1" location="索引目录!E38" display="返回索引页"/>
    <hyperlink ref="B1" location="固定资产汇总!B23" display="返回"/>
  </hyperlinks>
  <printOptions horizontalCentered="1"/>
  <pageMargins left="0.15748031496063" right="0.15748031496063" top="0.984251968503937" bottom="0.78740157480315" header="0.984251968503937" footer="0.393700787401575"/>
  <pageSetup paperSize="9" scale="86"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pageSetUpPr fitToPage="1"/>
  </sheetPr>
  <dimension ref="A1:V32"/>
  <sheetViews>
    <sheetView view="pageBreakPreview" zoomScale="80" zoomScaleNormal="90" workbookViewId="0">
      <pane ySplit="7" topLeftCell="A8" activePane="bottomLeft" state="frozen"/>
      <selection/>
      <selection pane="bottomLeft" activeCell="U4" sqref="U4:V7"/>
    </sheetView>
  </sheetViews>
  <sheetFormatPr defaultColWidth="9" defaultRowHeight="15.75" customHeight="1"/>
  <cols>
    <col min="1" max="1" width="5.25" style="15" customWidth="1"/>
    <col min="2" max="2" width="7.75" style="15" customWidth="1"/>
    <col min="3" max="3" width="11.75" style="15" customWidth="1"/>
    <col min="4" max="4" width="8.25" style="15" customWidth="1"/>
    <col min="5" max="5" width="7.5" style="15" customWidth="1"/>
    <col min="6" max="7" width="5.25" style="15" customWidth="1"/>
    <col min="8" max="9" width="5.125" style="15" customWidth="1"/>
    <col min="10" max="10" width="7.125" style="15" customWidth="1"/>
    <col min="11" max="11" width="8.25" style="15" customWidth="1"/>
    <col min="12" max="12" width="9.75" style="15" hidden="1" customWidth="1" outlineLevel="1"/>
    <col min="13" max="13" width="9.25" style="15" hidden="1" customWidth="1" outlineLevel="1"/>
    <col min="14" max="14" width="9.75" style="15" customWidth="1" collapsed="1"/>
    <col min="15" max="15" width="9.625" style="15" customWidth="1"/>
    <col min="16" max="17" width="9.25" style="15" customWidth="1"/>
    <col min="18" max="18" width="4.75" style="15" customWidth="1"/>
    <col min="19" max="19" width="6.625" style="15" customWidth="1"/>
    <col min="20" max="20" width="13.125" style="15" hidden="1" customWidth="1" outlineLevel="1"/>
    <col min="21" max="21" width="11.375" style="15" customWidth="1" collapsed="1"/>
    <col min="22" max="22" width="11.375" style="15" customWidth="1"/>
    <col min="23" max="16384" width="9" style="15"/>
  </cols>
  <sheetData>
    <row r="1" s="86" customFormat="1" ht="10.5" spans="1:19">
      <c r="A1" s="87" t="s">
        <v>271</v>
      </c>
      <c r="B1" s="87" t="s">
        <v>272</v>
      </c>
      <c r="C1" s="88"/>
      <c r="D1" s="88"/>
      <c r="E1" s="88"/>
      <c r="F1" s="88"/>
      <c r="G1" s="88"/>
      <c r="H1" s="88"/>
      <c r="I1" s="88"/>
      <c r="J1" s="88"/>
      <c r="K1" s="88"/>
      <c r="L1" s="88"/>
      <c r="M1" s="88"/>
      <c r="N1" s="88"/>
      <c r="O1" s="88"/>
      <c r="P1" s="88"/>
      <c r="Q1" s="88"/>
      <c r="R1" s="88"/>
      <c r="S1" s="88"/>
    </row>
    <row r="2" s="12" customFormat="1" ht="30" customHeight="1" spans="1:19">
      <c r="A2" s="19" t="s">
        <v>1334</v>
      </c>
      <c r="B2" s="19"/>
      <c r="C2" s="19"/>
      <c r="D2" s="19"/>
      <c r="E2" s="19"/>
      <c r="F2" s="19"/>
      <c r="G2" s="19"/>
      <c r="H2" s="19"/>
      <c r="I2" s="19"/>
      <c r="J2" s="19"/>
      <c r="K2" s="19"/>
      <c r="L2" s="19"/>
      <c r="M2" s="19"/>
      <c r="N2" s="19"/>
      <c r="O2" s="19"/>
      <c r="P2" s="19"/>
      <c r="Q2" s="19"/>
      <c r="R2" s="19"/>
      <c r="S2" s="19"/>
    </row>
    <row r="3" ht="15" customHeight="1" spans="1:19">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c r="R3" s="38"/>
      <c r="S3" s="38"/>
    </row>
    <row r="4" ht="15" customHeight="1" spans="1:22">
      <c r="A4" s="20"/>
      <c r="B4" s="20"/>
      <c r="C4" s="20"/>
      <c r="D4" s="20"/>
      <c r="E4" s="20"/>
      <c r="F4" s="20"/>
      <c r="G4" s="20"/>
      <c r="H4" s="20"/>
      <c r="I4" s="20"/>
      <c r="J4" s="38"/>
      <c r="K4" s="39"/>
      <c r="L4" s="38"/>
      <c r="M4" s="38"/>
      <c r="N4" s="38"/>
      <c r="O4" s="38"/>
      <c r="P4" s="38"/>
      <c r="Q4" s="38"/>
      <c r="R4" s="38"/>
      <c r="S4" s="39" t="s">
        <v>1335</v>
      </c>
      <c r="U4" s="53" t="s">
        <v>342</v>
      </c>
      <c r="V4" s="54"/>
    </row>
    <row r="5" ht="15" customHeight="1" spans="1:22">
      <c r="A5" s="21" t="str">
        <f>封面!D7&amp;封面!F7</f>
        <v>产权持有单位：北京巴布科克·威尔科克斯有限公司</v>
      </c>
      <c r="S5" s="39" t="s">
        <v>327</v>
      </c>
      <c r="U5" s="55"/>
      <c r="V5" s="55"/>
    </row>
    <row r="6" s="92" customFormat="1" ht="15" customHeight="1" spans="1:22">
      <c r="A6" s="108" t="s">
        <v>328</v>
      </c>
      <c r="B6" s="108" t="s">
        <v>630</v>
      </c>
      <c r="C6" s="108" t="s">
        <v>631</v>
      </c>
      <c r="D6" s="108" t="s">
        <v>633</v>
      </c>
      <c r="E6" s="108" t="s">
        <v>634</v>
      </c>
      <c r="F6" s="108" t="s">
        <v>635</v>
      </c>
      <c r="G6" s="108" t="s">
        <v>636</v>
      </c>
      <c r="H6" s="108" t="s">
        <v>637</v>
      </c>
      <c r="I6" s="108" t="s">
        <v>638</v>
      </c>
      <c r="J6" s="108" t="s">
        <v>639</v>
      </c>
      <c r="K6" s="108" t="s">
        <v>531</v>
      </c>
      <c r="L6" s="22" t="s">
        <v>333</v>
      </c>
      <c r="M6" s="23"/>
      <c r="N6" s="106" t="s">
        <v>334</v>
      </c>
      <c r="O6" s="107"/>
      <c r="P6" s="123" t="s">
        <v>335</v>
      </c>
      <c r="Q6" s="24"/>
      <c r="R6" s="108" t="s">
        <v>337</v>
      </c>
      <c r="S6" s="108" t="s">
        <v>338</v>
      </c>
      <c r="T6" s="32" t="s">
        <v>621</v>
      </c>
      <c r="U6" s="60" t="s">
        <v>345</v>
      </c>
      <c r="V6" s="60" t="s">
        <v>648</v>
      </c>
    </row>
    <row r="7" s="92" customFormat="1" ht="15" customHeight="1" spans="1:22">
      <c r="A7" s="110"/>
      <c r="B7" s="110"/>
      <c r="C7" s="110"/>
      <c r="D7" s="110"/>
      <c r="E7" s="110"/>
      <c r="F7" s="110"/>
      <c r="G7" s="110"/>
      <c r="H7" s="110"/>
      <c r="I7" s="110"/>
      <c r="J7" s="110"/>
      <c r="K7" s="110"/>
      <c r="L7" s="22" t="s">
        <v>622</v>
      </c>
      <c r="M7" s="23" t="s">
        <v>623</v>
      </c>
      <c r="N7" s="33" t="s">
        <v>622</v>
      </c>
      <c r="O7" s="22" t="s">
        <v>623</v>
      </c>
      <c r="P7" s="22" t="s">
        <v>622</v>
      </c>
      <c r="Q7" s="22" t="s">
        <v>623</v>
      </c>
      <c r="R7" s="110"/>
      <c r="S7" s="110"/>
      <c r="T7" s="32"/>
      <c r="U7" s="60"/>
      <c r="V7" s="60"/>
    </row>
    <row r="8" ht="15" customHeight="1" spans="1:22">
      <c r="A8" s="25"/>
      <c r="B8" s="26"/>
      <c r="C8" s="26"/>
      <c r="D8" s="26"/>
      <c r="E8" s="27"/>
      <c r="F8" s="25"/>
      <c r="G8" s="25"/>
      <c r="H8" s="25"/>
      <c r="I8" s="25"/>
      <c r="J8" s="29"/>
      <c r="K8" s="29"/>
      <c r="L8" s="29"/>
      <c r="M8" s="28"/>
      <c r="N8" s="31"/>
      <c r="O8" s="29"/>
      <c r="P8" s="29"/>
      <c r="Q8" s="29"/>
      <c r="R8" s="29" t="str">
        <f>IF(OR(AND(O8=0,Q8=0,),Q8=0,),"",(Q8-O8)/O8*100)</f>
        <v/>
      </c>
      <c r="S8" s="41"/>
      <c r="T8" s="124"/>
      <c r="U8" s="41"/>
      <c r="V8" s="41"/>
    </row>
    <row r="9" ht="15" customHeight="1" spans="1:22">
      <c r="A9" s="25"/>
      <c r="B9" s="26"/>
      <c r="C9" s="26"/>
      <c r="D9" s="26"/>
      <c r="E9" s="27"/>
      <c r="F9" s="25"/>
      <c r="G9" s="25"/>
      <c r="H9" s="25"/>
      <c r="I9" s="25"/>
      <c r="J9" s="29"/>
      <c r="K9" s="29"/>
      <c r="L9" s="29"/>
      <c r="M9" s="28"/>
      <c r="N9" s="31"/>
      <c r="O9" s="29"/>
      <c r="P9" s="29"/>
      <c r="Q9" s="29"/>
      <c r="R9" s="29" t="str">
        <f t="shared" ref="R9:R32" si="0">IF(OR(AND(O9=0,Q9=0,),Q9=0,),"",(Q9-O9)/O9*100)</f>
        <v/>
      </c>
      <c r="S9" s="41"/>
      <c r="T9" s="124"/>
      <c r="U9" s="41"/>
      <c r="V9" s="41"/>
    </row>
    <row r="10" ht="15" customHeight="1" spans="1:22">
      <c r="A10" s="25"/>
      <c r="B10" s="26"/>
      <c r="C10" s="26"/>
      <c r="D10" s="26"/>
      <c r="E10" s="27"/>
      <c r="F10" s="25"/>
      <c r="G10" s="25"/>
      <c r="H10" s="25"/>
      <c r="I10" s="25"/>
      <c r="J10" s="29"/>
      <c r="K10" s="29"/>
      <c r="L10" s="29"/>
      <c r="M10" s="28"/>
      <c r="N10" s="31"/>
      <c r="O10" s="29"/>
      <c r="P10" s="29"/>
      <c r="Q10" s="29"/>
      <c r="R10" s="29" t="str">
        <f t="shared" si="0"/>
        <v/>
      </c>
      <c r="S10" s="41"/>
      <c r="T10" s="124"/>
      <c r="U10" s="41"/>
      <c r="V10" s="41"/>
    </row>
    <row r="11" ht="15" customHeight="1" spans="1:22">
      <c r="A11" s="25"/>
      <c r="B11" s="26"/>
      <c r="C11" s="26"/>
      <c r="D11" s="26"/>
      <c r="E11" s="27"/>
      <c r="F11" s="25"/>
      <c r="G11" s="25"/>
      <c r="H11" s="25"/>
      <c r="I11" s="25"/>
      <c r="J11" s="29"/>
      <c r="K11" s="29"/>
      <c r="L11" s="29"/>
      <c r="M11" s="28"/>
      <c r="N11" s="31"/>
      <c r="O11" s="29"/>
      <c r="P11" s="29"/>
      <c r="Q11" s="29"/>
      <c r="R11" s="29" t="str">
        <f t="shared" si="0"/>
        <v/>
      </c>
      <c r="S11" s="41"/>
      <c r="T11" s="124"/>
      <c r="U11" s="41"/>
      <c r="V11" s="41"/>
    </row>
    <row r="12" ht="15" customHeight="1" spans="1:22">
      <c r="A12" s="25"/>
      <c r="B12" s="26"/>
      <c r="C12" s="26"/>
      <c r="D12" s="26"/>
      <c r="E12" s="27"/>
      <c r="F12" s="25"/>
      <c r="G12" s="25"/>
      <c r="H12" s="25"/>
      <c r="I12" s="25"/>
      <c r="J12" s="29"/>
      <c r="K12" s="29"/>
      <c r="L12" s="29"/>
      <c r="M12" s="28"/>
      <c r="N12" s="31"/>
      <c r="O12" s="29"/>
      <c r="P12" s="29"/>
      <c r="Q12" s="29"/>
      <c r="R12" s="29" t="str">
        <f t="shared" si="0"/>
        <v/>
      </c>
      <c r="S12" s="41"/>
      <c r="T12" s="124"/>
      <c r="U12" s="41"/>
      <c r="V12" s="41"/>
    </row>
    <row r="13" ht="15" customHeight="1" spans="1:22">
      <c r="A13" s="25"/>
      <c r="B13" s="26"/>
      <c r="C13" s="26"/>
      <c r="D13" s="26"/>
      <c r="E13" s="27"/>
      <c r="F13" s="25"/>
      <c r="G13" s="25"/>
      <c r="H13" s="25"/>
      <c r="I13" s="25"/>
      <c r="J13" s="29"/>
      <c r="K13" s="29"/>
      <c r="L13" s="29"/>
      <c r="M13" s="28"/>
      <c r="N13" s="31"/>
      <c r="O13" s="29"/>
      <c r="P13" s="29"/>
      <c r="Q13" s="29"/>
      <c r="R13" s="29" t="str">
        <f t="shared" si="0"/>
        <v/>
      </c>
      <c r="S13" s="41"/>
      <c r="T13" s="124"/>
      <c r="U13" s="41"/>
      <c r="V13" s="41"/>
    </row>
    <row r="14" ht="15" customHeight="1" spans="1:22">
      <c r="A14" s="25"/>
      <c r="B14" s="26"/>
      <c r="C14" s="26"/>
      <c r="D14" s="26"/>
      <c r="E14" s="27"/>
      <c r="F14" s="25"/>
      <c r="G14" s="25"/>
      <c r="H14" s="25"/>
      <c r="I14" s="25"/>
      <c r="J14" s="29"/>
      <c r="K14" s="29"/>
      <c r="L14" s="29"/>
      <c r="M14" s="28"/>
      <c r="N14" s="31"/>
      <c r="O14" s="29"/>
      <c r="P14" s="29"/>
      <c r="Q14" s="29"/>
      <c r="R14" s="29" t="str">
        <f t="shared" si="0"/>
        <v/>
      </c>
      <c r="S14" s="41"/>
      <c r="T14" s="124"/>
      <c r="U14" s="41"/>
      <c r="V14" s="41"/>
    </row>
    <row r="15" ht="15" customHeight="1" spans="1:22">
      <c r="A15" s="25"/>
      <c r="B15" s="26"/>
      <c r="C15" s="26"/>
      <c r="D15" s="26"/>
      <c r="E15" s="27"/>
      <c r="F15" s="25"/>
      <c r="G15" s="25"/>
      <c r="H15" s="25"/>
      <c r="I15" s="25"/>
      <c r="J15" s="29"/>
      <c r="K15" s="29"/>
      <c r="L15" s="29"/>
      <c r="M15" s="28"/>
      <c r="N15" s="31"/>
      <c r="O15" s="29"/>
      <c r="P15" s="29"/>
      <c r="Q15" s="29"/>
      <c r="R15" s="29" t="str">
        <f t="shared" si="0"/>
        <v/>
      </c>
      <c r="S15" s="41"/>
      <c r="T15" s="124"/>
      <c r="U15" s="41"/>
      <c r="V15" s="41"/>
    </row>
    <row r="16" ht="15" customHeight="1" spans="1:22">
      <c r="A16" s="25"/>
      <c r="B16" s="26"/>
      <c r="C16" s="26"/>
      <c r="D16" s="26"/>
      <c r="E16" s="27"/>
      <c r="F16" s="25"/>
      <c r="G16" s="25"/>
      <c r="H16" s="25"/>
      <c r="I16" s="25"/>
      <c r="J16" s="29"/>
      <c r="K16" s="29"/>
      <c r="L16" s="29"/>
      <c r="M16" s="28"/>
      <c r="N16" s="31"/>
      <c r="O16" s="29"/>
      <c r="P16" s="29"/>
      <c r="Q16" s="29"/>
      <c r="R16" s="29" t="str">
        <f t="shared" si="0"/>
        <v/>
      </c>
      <c r="S16" s="41"/>
      <c r="T16" s="124"/>
      <c r="U16" s="41"/>
      <c r="V16" s="41"/>
    </row>
    <row r="17" ht="15" customHeight="1" spans="1:22">
      <c r="A17" s="25"/>
      <c r="B17" s="26"/>
      <c r="C17" s="26"/>
      <c r="D17" s="26"/>
      <c r="E17" s="27"/>
      <c r="F17" s="25"/>
      <c r="G17" s="25"/>
      <c r="H17" s="25"/>
      <c r="I17" s="25"/>
      <c r="J17" s="29"/>
      <c r="K17" s="29"/>
      <c r="L17" s="29"/>
      <c r="M17" s="28"/>
      <c r="N17" s="31"/>
      <c r="O17" s="29"/>
      <c r="P17" s="29"/>
      <c r="Q17" s="29"/>
      <c r="R17" s="29" t="str">
        <f t="shared" si="0"/>
        <v/>
      </c>
      <c r="S17" s="41"/>
      <c r="T17" s="124"/>
      <c r="U17" s="41"/>
      <c r="V17" s="41"/>
    </row>
    <row r="18" ht="15" customHeight="1" spans="1:22">
      <c r="A18" s="25"/>
      <c r="B18" s="26"/>
      <c r="C18" s="26"/>
      <c r="D18" s="26"/>
      <c r="E18" s="27"/>
      <c r="F18" s="25"/>
      <c r="G18" s="25"/>
      <c r="H18" s="25"/>
      <c r="I18" s="25"/>
      <c r="J18" s="29"/>
      <c r="K18" s="29"/>
      <c r="L18" s="29"/>
      <c r="M18" s="28"/>
      <c r="N18" s="31"/>
      <c r="O18" s="29"/>
      <c r="P18" s="29"/>
      <c r="Q18" s="29"/>
      <c r="R18" s="29" t="str">
        <f t="shared" si="0"/>
        <v/>
      </c>
      <c r="S18" s="41"/>
      <c r="T18" s="124"/>
      <c r="U18" s="41"/>
      <c r="V18" s="41"/>
    </row>
    <row r="19" ht="15" customHeight="1" spans="1:22">
      <c r="A19" s="25"/>
      <c r="B19" s="26"/>
      <c r="C19" s="26"/>
      <c r="D19" s="26"/>
      <c r="E19" s="27"/>
      <c r="F19" s="25"/>
      <c r="G19" s="25"/>
      <c r="H19" s="25"/>
      <c r="I19" s="25"/>
      <c r="J19" s="29"/>
      <c r="K19" s="29"/>
      <c r="L19" s="29"/>
      <c r="M19" s="28"/>
      <c r="N19" s="31"/>
      <c r="O19" s="29"/>
      <c r="P19" s="29"/>
      <c r="Q19" s="29"/>
      <c r="R19" s="29" t="str">
        <f t="shared" si="0"/>
        <v/>
      </c>
      <c r="S19" s="41"/>
      <c r="T19" s="124"/>
      <c r="U19" s="41"/>
      <c r="V19" s="41"/>
    </row>
    <row r="20" ht="15" customHeight="1" spans="1:22">
      <c r="A20" s="25"/>
      <c r="B20" s="26"/>
      <c r="C20" s="26"/>
      <c r="D20" s="26"/>
      <c r="E20" s="27"/>
      <c r="F20" s="25"/>
      <c r="G20" s="25"/>
      <c r="H20" s="25"/>
      <c r="I20" s="25"/>
      <c r="J20" s="29"/>
      <c r="K20" s="29"/>
      <c r="L20" s="29"/>
      <c r="M20" s="28"/>
      <c r="N20" s="31"/>
      <c r="O20" s="29"/>
      <c r="P20" s="29"/>
      <c r="Q20" s="29"/>
      <c r="R20" s="29" t="str">
        <f t="shared" si="0"/>
        <v/>
      </c>
      <c r="S20" s="41"/>
      <c r="T20" s="124"/>
      <c r="U20" s="41"/>
      <c r="V20" s="41"/>
    </row>
    <row r="21" ht="15" customHeight="1" spans="1:22">
      <c r="A21" s="25"/>
      <c r="B21" s="26"/>
      <c r="C21" s="26"/>
      <c r="D21" s="26"/>
      <c r="E21" s="27"/>
      <c r="F21" s="25"/>
      <c r="G21" s="25"/>
      <c r="H21" s="25"/>
      <c r="I21" s="25"/>
      <c r="J21" s="29"/>
      <c r="K21" s="29"/>
      <c r="L21" s="29"/>
      <c r="M21" s="28"/>
      <c r="N21" s="31"/>
      <c r="O21" s="29"/>
      <c r="P21" s="29"/>
      <c r="Q21" s="29"/>
      <c r="R21" s="29" t="str">
        <f t="shared" si="0"/>
        <v/>
      </c>
      <c r="S21" s="41"/>
      <c r="T21" s="124"/>
      <c r="U21" s="41"/>
      <c r="V21" s="41"/>
    </row>
    <row r="22" ht="15" customHeight="1" spans="1:22">
      <c r="A22" s="25"/>
      <c r="B22" s="26"/>
      <c r="C22" s="26"/>
      <c r="D22" s="26"/>
      <c r="E22" s="27"/>
      <c r="F22" s="25"/>
      <c r="G22" s="25"/>
      <c r="H22" s="25"/>
      <c r="I22" s="25"/>
      <c r="J22" s="29"/>
      <c r="K22" s="29"/>
      <c r="L22" s="29"/>
      <c r="M22" s="28"/>
      <c r="N22" s="31"/>
      <c r="O22" s="29"/>
      <c r="P22" s="29"/>
      <c r="Q22" s="29"/>
      <c r="R22" s="29" t="str">
        <f t="shared" si="0"/>
        <v/>
      </c>
      <c r="S22" s="41"/>
      <c r="T22" s="124"/>
      <c r="U22" s="41"/>
      <c r="V22" s="41"/>
    </row>
    <row r="23" ht="15" customHeight="1" spans="1:22">
      <c r="A23" s="25"/>
      <c r="B23" s="26"/>
      <c r="C23" s="26"/>
      <c r="D23" s="26"/>
      <c r="E23" s="27"/>
      <c r="F23" s="25"/>
      <c r="G23" s="25"/>
      <c r="H23" s="25"/>
      <c r="I23" s="25"/>
      <c r="J23" s="29"/>
      <c r="K23" s="29"/>
      <c r="L23" s="29"/>
      <c r="M23" s="28"/>
      <c r="N23" s="31"/>
      <c r="O23" s="29"/>
      <c r="P23" s="29"/>
      <c r="Q23" s="29"/>
      <c r="R23" s="29" t="str">
        <f t="shared" si="0"/>
        <v/>
      </c>
      <c r="S23" s="41"/>
      <c r="T23" s="124"/>
      <c r="U23" s="41"/>
      <c r="V23" s="41"/>
    </row>
    <row r="24" ht="15" customHeight="1" spans="1:22">
      <c r="A24" s="25"/>
      <c r="B24" s="26"/>
      <c r="C24" s="26"/>
      <c r="D24" s="26"/>
      <c r="E24" s="27"/>
      <c r="F24" s="25"/>
      <c r="G24" s="25"/>
      <c r="H24" s="25"/>
      <c r="I24" s="25"/>
      <c r="J24" s="29"/>
      <c r="K24" s="29"/>
      <c r="L24" s="29"/>
      <c r="M24" s="28"/>
      <c r="N24" s="31"/>
      <c r="O24" s="29"/>
      <c r="P24" s="29"/>
      <c r="Q24" s="29"/>
      <c r="R24" s="29" t="str">
        <f t="shared" si="0"/>
        <v/>
      </c>
      <c r="S24" s="41"/>
      <c r="T24" s="124"/>
      <c r="U24" s="41"/>
      <c r="V24" s="41"/>
    </row>
    <row r="25" ht="15" customHeight="1" spans="1:22">
      <c r="A25" s="25"/>
      <c r="B25" s="26"/>
      <c r="C25" s="26"/>
      <c r="D25" s="26"/>
      <c r="E25" s="27"/>
      <c r="F25" s="25"/>
      <c r="G25" s="25"/>
      <c r="H25" s="25"/>
      <c r="I25" s="25"/>
      <c r="J25" s="29"/>
      <c r="K25" s="29"/>
      <c r="L25" s="29"/>
      <c r="M25" s="28"/>
      <c r="N25" s="31"/>
      <c r="O25" s="29"/>
      <c r="P25" s="29"/>
      <c r="Q25" s="29"/>
      <c r="R25" s="29" t="str">
        <f t="shared" si="0"/>
        <v/>
      </c>
      <c r="S25" s="41"/>
      <c r="T25" s="124"/>
      <c r="U25" s="41"/>
      <c r="V25" s="41"/>
    </row>
    <row r="26" ht="15" customHeight="1" spans="1:22">
      <c r="A26" s="25"/>
      <c r="B26" s="26"/>
      <c r="C26" s="26"/>
      <c r="D26" s="26"/>
      <c r="E26" s="27"/>
      <c r="F26" s="25"/>
      <c r="G26" s="25"/>
      <c r="H26" s="25"/>
      <c r="I26" s="25"/>
      <c r="J26" s="29"/>
      <c r="K26" s="29"/>
      <c r="L26" s="29"/>
      <c r="M26" s="28"/>
      <c r="N26" s="31"/>
      <c r="O26" s="29"/>
      <c r="P26" s="29"/>
      <c r="Q26" s="29"/>
      <c r="R26" s="29" t="str">
        <f t="shared" si="0"/>
        <v/>
      </c>
      <c r="S26" s="41"/>
      <c r="T26" s="124"/>
      <c r="U26" s="41"/>
      <c r="V26" s="41"/>
    </row>
    <row r="27" ht="15" customHeight="1" spans="1:22">
      <c r="A27" s="25"/>
      <c r="B27" s="26"/>
      <c r="C27" s="26"/>
      <c r="D27" s="26"/>
      <c r="E27" s="27"/>
      <c r="F27" s="25"/>
      <c r="G27" s="25"/>
      <c r="H27" s="25"/>
      <c r="I27" s="25"/>
      <c r="J27" s="29"/>
      <c r="K27" s="29"/>
      <c r="L27" s="29"/>
      <c r="M27" s="28"/>
      <c r="N27" s="31"/>
      <c r="O27" s="29"/>
      <c r="P27" s="29"/>
      <c r="Q27" s="29"/>
      <c r="R27" s="29" t="str">
        <f t="shared" si="0"/>
        <v/>
      </c>
      <c r="S27" s="41"/>
      <c r="T27" s="124"/>
      <c r="U27" s="41"/>
      <c r="V27" s="41"/>
    </row>
    <row r="28" ht="15" customHeight="1" spans="1:22">
      <c r="A28" s="25"/>
      <c r="B28" s="26"/>
      <c r="C28" s="26"/>
      <c r="D28" s="26"/>
      <c r="E28" s="27"/>
      <c r="F28" s="25"/>
      <c r="G28" s="25"/>
      <c r="H28" s="25"/>
      <c r="I28" s="25"/>
      <c r="J28" s="29"/>
      <c r="K28" s="29"/>
      <c r="L28" s="29"/>
      <c r="M28" s="28"/>
      <c r="N28" s="31"/>
      <c r="O28" s="29"/>
      <c r="P28" s="29"/>
      <c r="Q28" s="29"/>
      <c r="R28" s="29" t="str">
        <f t="shared" si="0"/>
        <v/>
      </c>
      <c r="S28" s="41"/>
      <c r="T28" s="124"/>
      <c r="U28" s="41"/>
      <c r="V28" s="41"/>
    </row>
    <row r="29" ht="15" customHeight="1" spans="1:22">
      <c r="A29" s="25"/>
      <c r="B29" s="26"/>
      <c r="C29" s="26"/>
      <c r="D29" s="26"/>
      <c r="E29" s="27"/>
      <c r="F29" s="25"/>
      <c r="G29" s="25"/>
      <c r="H29" s="25"/>
      <c r="I29" s="25"/>
      <c r="J29" s="29"/>
      <c r="K29" s="29"/>
      <c r="L29" s="29"/>
      <c r="M29" s="28"/>
      <c r="N29" s="31"/>
      <c r="O29" s="29"/>
      <c r="P29" s="29"/>
      <c r="Q29" s="29"/>
      <c r="R29" s="29" t="str">
        <f t="shared" si="0"/>
        <v/>
      </c>
      <c r="S29" s="41"/>
      <c r="T29" s="124"/>
      <c r="U29" s="41"/>
      <c r="V29" s="41"/>
    </row>
    <row r="30" s="14" customFormat="1" customHeight="1" spans="1:22">
      <c r="A30" s="120" t="s">
        <v>596</v>
      </c>
      <c r="B30" s="117"/>
      <c r="C30" s="117"/>
      <c r="D30" s="33"/>
      <c r="E30" s="89"/>
      <c r="F30" s="22"/>
      <c r="G30" s="22"/>
      <c r="H30" s="22"/>
      <c r="I30" s="22"/>
      <c r="J30" s="37"/>
      <c r="K30" s="37"/>
      <c r="L30" s="37">
        <f t="shared" ref="L30:Q30" si="1">SUM(L8:L29)</f>
        <v>0</v>
      </c>
      <c r="M30" s="35">
        <f t="shared" si="1"/>
        <v>0</v>
      </c>
      <c r="N30" s="36">
        <f t="shared" si="1"/>
        <v>0</v>
      </c>
      <c r="O30" s="37">
        <f t="shared" si="1"/>
        <v>0</v>
      </c>
      <c r="P30" s="37">
        <f t="shared" si="1"/>
        <v>0</v>
      </c>
      <c r="Q30" s="37">
        <f t="shared" si="1"/>
        <v>0</v>
      </c>
      <c r="R30" s="37" t="str">
        <f t="shared" si="0"/>
        <v/>
      </c>
      <c r="S30" s="42"/>
      <c r="U30" s="42"/>
      <c r="V30" s="42"/>
    </row>
    <row r="31" customHeight="1" spans="1:22">
      <c r="A31" s="121" t="s">
        <v>649</v>
      </c>
      <c r="B31" s="122"/>
      <c r="C31" s="122"/>
      <c r="D31" s="114"/>
      <c r="E31" s="89"/>
      <c r="F31" s="22"/>
      <c r="G31" s="22"/>
      <c r="H31" s="22"/>
      <c r="I31" s="22"/>
      <c r="J31" s="37"/>
      <c r="K31" s="37"/>
      <c r="L31" s="37">
        <f>SUM(L9:L30)</f>
        <v>0</v>
      </c>
      <c r="M31" s="35">
        <f>SUM(M9:M30)</f>
        <v>0</v>
      </c>
      <c r="N31" s="36"/>
      <c r="O31" s="37">
        <v>0</v>
      </c>
      <c r="P31" s="37"/>
      <c r="Q31" s="37">
        <v>0</v>
      </c>
      <c r="R31" s="37" t="str">
        <f t="shared" si="0"/>
        <v/>
      </c>
      <c r="S31" s="42"/>
      <c r="U31" s="41"/>
      <c r="V31" s="41"/>
    </row>
    <row r="32" customHeight="1" spans="1:22">
      <c r="A32" s="120" t="s">
        <v>1336</v>
      </c>
      <c r="B32" s="117"/>
      <c r="C32" s="117"/>
      <c r="D32" s="33"/>
      <c r="E32" s="89"/>
      <c r="F32" s="22"/>
      <c r="G32" s="22"/>
      <c r="H32" s="22"/>
      <c r="I32" s="22"/>
      <c r="J32" s="37"/>
      <c r="K32" s="37"/>
      <c r="L32" s="37">
        <f>SUM(L10:L31)</f>
        <v>0</v>
      </c>
      <c r="M32" s="35">
        <f>SUM(M10:M31)</f>
        <v>0</v>
      </c>
      <c r="N32" s="36">
        <f>N30-N31</f>
        <v>0</v>
      </c>
      <c r="O32" s="36">
        <f>O30-O31</f>
        <v>0</v>
      </c>
      <c r="P32" s="36">
        <f>P30-P31</f>
        <v>0</v>
      </c>
      <c r="Q32" s="36">
        <f>Q30-Q31</f>
        <v>0</v>
      </c>
      <c r="R32" s="37" t="str">
        <f t="shared" si="0"/>
        <v/>
      </c>
      <c r="S32" s="42"/>
      <c r="U32" s="41"/>
      <c r="V32" s="41"/>
    </row>
  </sheetData>
  <mergeCells count="25">
    <mergeCell ref="A2:S2"/>
    <mergeCell ref="A3:S3"/>
    <mergeCell ref="L6:M6"/>
    <mergeCell ref="N6:O6"/>
    <mergeCell ref="P6:Q6"/>
    <mergeCell ref="A30:D30"/>
    <mergeCell ref="A31:D31"/>
    <mergeCell ref="A32:D32"/>
    <mergeCell ref="A6:A7"/>
    <mergeCell ref="B6:B7"/>
    <mergeCell ref="C6:C7"/>
    <mergeCell ref="D6:D7"/>
    <mergeCell ref="E6:E7"/>
    <mergeCell ref="F6:F7"/>
    <mergeCell ref="G6:G7"/>
    <mergeCell ref="H6:H7"/>
    <mergeCell ref="I6:I7"/>
    <mergeCell ref="J6:J7"/>
    <mergeCell ref="K6:K7"/>
    <mergeCell ref="R6:R7"/>
    <mergeCell ref="S6:S7"/>
    <mergeCell ref="T6:T7"/>
    <mergeCell ref="U6:U7"/>
    <mergeCell ref="V6:V7"/>
    <mergeCell ref="U4:V5"/>
  </mergeCells>
  <hyperlinks>
    <hyperlink ref="A1" location="索引目录!E41" display="返回索引页"/>
    <hyperlink ref="B1" location="固定资产汇总!B34"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59">
    <pageSetUpPr fitToPage="1"/>
  </sheetPr>
  <dimension ref="A1:M31"/>
  <sheetViews>
    <sheetView view="pageBreakPreview" zoomScale="80" zoomScaleNormal="90" workbookViewId="0">
      <pane ySplit="6" topLeftCell="A7" activePane="bottomLeft" state="frozen"/>
      <selection/>
      <selection pane="bottomLeft" activeCell="O18" sqref="O18"/>
    </sheetView>
  </sheetViews>
  <sheetFormatPr defaultColWidth="9" defaultRowHeight="15.75" customHeight="1"/>
  <cols>
    <col min="1" max="1" width="7.625" style="15" customWidth="1"/>
    <col min="2" max="2" width="19.25" style="15" customWidth="1"/>
    <col min="3" max="3" width="13.875" style="15" customWidth="1"/>
    <col min="4" max="4" width="8.25" style="15" customWidth="1"/>
    <col min="5" max="5" width="13.25" style="15" customWidth="1"/>
    <col min="6" max="6" width="17.125" style="15" hidden="1" customWidth="1" outlineLevel="1"/>
    <col min="7" max="7" width="17.125" style="15" customWidth="1" collapsed="1"/>
    <col min="8" max="8" width="17.125" style="15" customWidth="1"/>
    <col min="9" max="9" width="14.5" style="15" customWidth="1"/>
    <col min="10" max="10" width="9.75" style="15" customWidth="1"/>
    <col min="11" max="11" width="10.75" style="15" customWidth="1"/>
    <col min="12" max="12" width="11.375" style="15" customWidth="1"/>
    <col min="13" max="16384" width="9" style="15"/>
  </cols>
  <sheetData>
    <row r="1" s="86" customFormat="1" ht="10.5" spans="1:11">
      <c r="A1" s="87" t="s">
        <v>271</v>
      </c>
      <c r="B1" s="87" t="s">
        <v>272</v>
      </c>
      <c r="C1" s="91"/>
      <c r="D1" s="91"/>
      <c r="E1" s="88"/>
      <c r="F1" s="88"/>
      <c r="G1" s="88"/>
      <c r="H1" s="88"/>
      <c r="I1" s="88"/>
      <c r="J1" s="88"/>
      <c r="K1" s="88"/>
    </row>
    <row r="2" s="12" customFormat="1" ht="30" customHeight="1" spans="1:11">
      <c r="A2" s="19" t="s">
        <v>1337</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20"/>
      <c r="D3" s="20"/>
      <c r="E3" s="20"/>
      <c r="F3" s="20"/>
      <c r="G3" s="20"/>
      <c r="H3" s="20"/>
      <c r="I3" s="20"/>
      <c r="J3" s="20"/>
      <c r="K3" s="20"/>
    </row>
    <row r="4" ht="15" customHeight="1" spans="1:13">
      <c r="A4" s="20"/>
      <c r="B4" s="20"/>
      <c r="C4" s="20"/>
      <c r="D4" s="20"/>
      <c r="E4" s="20"/>
      <c r="F4" s="20"/>
      <c r="G4" s="20"/>
      <c r="H4" s="20"/>
      <c r="I4" s="20"/>
      <c r="J4" s="20"/>
      <c r="K4" s="47" t="s">
        <v>1338</v>
      </c>
      <c r="M4" s="39"/>
    </row>
    <row r="5" ht="15" customHeight="1" spans="1:11">
      <c r="A5" s="21" t="str">
        <f>封面!D7&amp;封面!F7</f>
        <v>产权持有单位：北京巴布科克·威尔科克斯有限公司</v>
      </c>
      <c r="K5" s="39" t="s">
        <v>327</v>
      </c>
    </row>
    <row r="6" s="13" customFormat="1" ht="19.9" customHeight="1" spans="1:12">
      <c r="A6" s="22" t="s">
        <v>328</v>
      </c>
      <c r="B6" s="22" t="s">
        <v>547</v>
      </c>
      <c r="C6" s="22" t="s">
        <v>482</v>
      </c>
      <c r="D6" s="22" t="s">
        <v>483</v>
      </c>
      <c r="E6" s="22" t="s">
        <v>411</v>
      </c>
      <c r="F6" s="23" t="s">
        <v>333</v>
      </c>
      <c r="G6" s="24" t="s">
        <v>334</v>
      </c>
      <c r="H6" s="22" t="s">
        <v>335</v>
      </c>
      <c r="I6" s="22" t="s">
        <v>336</v>
      </c>
      <c r="J6" s="22" t="s">
        <v>337</v>
      </c>
      <c r="K6" s="22" t="s">
        <v>338</v>
      </c>
      <c r="L6" s="40" t="s">
        <v>345</v>
      </c>
    </row>
    <row r="7" ht="15" customHeight="1" spans="1:12">
      <c r="A7" s="25"/>
      <c r="B7" s="26"/>
      <c r="C7" s="26"/>
      <c r="D7" s="26"/>
      <c r="E7" s="27"/>
      <c r="F7" s="28"/>
      <c r="G7" s="31"/>
      <c r="H7" s="29"/>
      <c r="I7" s="29" t="str">
        <f>IF(OR(AND(G7=0,H7=0),H7=0),"",H7-G7)</f>
        <v/>
      </c>
      <c r="J7" s="29" t="str">
        <f>IF(ISERROR(I7/G7),"",I7/ABS(G7)*100)</f>
        <v/>
      </c>
      <c r="K7" s="41"/>
      <c r="L7" s="40"/>
    </row>
    <row r="8" ht="15" customHeight="1" spans="1:12">
      <c r="A8" s="25"/>
      <c r="B8" s="26"/>
      <c r="C8" s="26"/>
      <c r="D8" s="26"/>
      <c r="E8" s="27"/>
      <c r="F8" s="28"/>
      <c r="G8" s="31"/>
      <c r="H8" s="29"/>
      <c r="I8" s="29" t="str">
        <f t="shared" ref="I8:I31" si="0">IF(OR(AND(G8=0,H8=0),H8=0),"",H8-G8)</f>
        <v/>
      </c>
      <c r="J8" s="29" t="str">
        <f t="shared" ref="J8:J31" si="1">IF(ISERROR(I8/G8),"",I8/ABS(G8)*100)</f>
        <v/>
      </c>
      <c r="K8" s="41"/>
      <c r="L8" s="41"/>
    </row>
    <row r="9" ht="15" customHeight="1" spans="1:12">
      <c r="A9" s="25"/>
      <c r="B9" s="26"/>
      <c r="C9" s="26"/>
      <c r="D9" s="26"/>
      <c r="E9" s="27"/>
      <c r="F9" s="28"/>
      <c r="G9" s="31"/>
      <c r="H9" s="29"/>
      <c r="I9" s="29" t="str">
        <f t="shared" si="0"/>
        <v/>
      </c>
      <c r="J9" s="29" t="str">
        <f t="shared" si="1"/>
        <v/>
      </c>
      <c r="K9" s="41"/>
      <c r="L9" s="41"/>
    </row>
    <row r="10" ht="15" customHeight="1" spans="1:12">
      <c r="A10" s="25"/>
      <c r="B10" s="26"/>
      <c r="C10" s="26"/>
      <c r="D10" s="26"/>
      <c r="E10" s="27"/>
      <c r="F10" s="28"/>
      <c r="G10" s="31"/>
      <c r="H10" s="29"/>
      <c r="I10" s="29" t="str">
        <f t="shared" si="0"/>
        <v/>
      </c>
      <c r="J10" s="29" t="str">
        <f t="shared" si="1"/>
        <v/>
      </c>
      <c r="K10" s="41"/>
      <c r="L10" s="41"/>
    </row>
    <row r="11" ht="15" customHeight="1" spans="1:12">
      <c r="A11" s="25"/>
      <c r="B11" s="26"/>
      <c r="C11" s="26"/>
      <c r="D11" s="26"/>
      <c r="E11" s="27"/>
      <c r="F11" s="28"/>
      <c r="G11" s="31"/>
      <c r="H11" s="29"/>
      <c r="I11" s="29" t="str">
        <f t="shared" si="0"/>
        <v/>
      </c>
      <c r="J11" s="29" t="str">
        <f t="shared" si="1"/>
        <v/>
      </c>
      <c r="K11" s="41"/>
      <c r="L11" s="41"/>
    </row>
    <row r="12" ht="15" customHeight="1" spans="1:12">
      <c r="A12" s="25"/>
      <c r="B12" s="26"/>
      <c r="C12" s="26"/>
      <c r="D12" s="26"/>
      <c r="E12" s="27"/>
      <c r="F12" s="28"/>
      <c r="G12" s="31"/>
      <c r="H12" s="29"/>
      <c r="I12" s="29" t="str">
        <f t="shared" si="0"/>
        <v/>
      </c>
      <c r="J12" s="29" t="str">
        <f t="shared" si="1"/>
        <v/>
      </c>
      <c r="K12" s="41"/>
      <c r="L12" s="41"/>
    </row>
    <row r="13" ht="15" customHeight="1" spans="1:12">
      <c r="A13" s="25"/>
      <c r="B13" s="26"/>
      <c r="C13" s="26"/>
      <c r="D13" s="26"/>
      <c r="E13" s="27"/>
      <c r="F13" s="28"/>
      <c r="G13" s="31"/>
      <c r="H13" s="29"/>
      <c r="I13" s="29" t="str">
        <f t="shared" si="0"/>
        <v/>
      </c>
      <c r="J13" s="29" t="str">
        <f t="shared" si="1"/>
        <v/>
      </c>
      <c r="K13" s="41"/>
      <c r="L13" s="41"/>
    </row>
    <row r="14" ht="15" customHeight="1" spans="1:12">
      <c r="A14" s="25"/>
      <c r="B14" s="26"/>
      <c r="C14" s="26"/>
      <c r="D14" s="26"/>
      <c r="E14" s="27"/>
      <c r="F14" s="28"/>
      <c r="G14" s="31"/>
      <c r="H14" s="29"/>
      <c r="I14" s="29" t="str">
        <f t="shared" si="0"/>
        <v/>
      </c>
      <c r="J14" s="29" t="str">
        <f t="shared" si="1"/>
        <v/>
      </c>
      <c r="K14" s="41"/>
      <c r="L14" s="41"/>
    </row>
    <row r="15" ht="15" customHeight="1" spans="1:12">
      <c r="A15" s="25"/>
      <c r="B15" s="26"/>
      <c r="C15" s="26"/>
      <c r="D15" s="26"/>
      <c r="E15" s="27"/>
      <c r="F15" s="28"/>
      <c r="G15" s="31"/>
      <c r="H15" s="29"/>
      <c r="I15" s="29" t="str">
        <f t="shared" si="0"/>
        <v/>
      </c>
      <c r="J15" s="29" t="str">
        <f t="shared" si="1"/>
        <v/>
      </c>
      <c r="K15" s="41"/>
      <c r="L15" s="41"/>
    </row>
    <row r="16" ht="15" customHeight="1" spans="1:12">
      <c r="A16" s="25"/>
      <c r="B16" s="26"/>
      <c r="C16" s="26"/>
      <c r="D16" s="26"/>
      <c r="E16" s="27"/>
      <c r="F16" s="28"/>
      <c r="G16" s="31"/>
      <c r="H16" s="29"/>
      <c r="I16" s="29" t="str">
        <f t="shared" si="0"/>
        <v/>
      </c>
      <c r="J16" s="29" t="str">
        <f t="shared" si="1"/>
        <v/>
      </c>
      <c r="K16" s="41"/>
      <c r="L16" s="41"/>
    </row>
    <row r="17" ht="15" customHeight="1" spans="1:12">
      <c r="A17" s="25"/>
      <c r="B17" s="26"/>
      <c r="C17" s="26"/>
      <c r="D17" s="26"/>
      <c r="E17" s="27"/>
      <c r="F17" s="28"/>
      <c r="G17" s="31"/>
      <c r="H17" s="29"/>
      <c r="I17" s="29" t="str">
        <f t="shared" si="0"/>
        <v/>
      </c>
      <c r="J17" s="29" t="str">
        <f t="shared" si="1"/>
        <v/>
      </c>
      <c r="K17" s="41"/>
      <c r="L17" s="41"/>
    </row>
    <row r="18" ht="15" customHeight="1" spans="1:12">
      <c r="A18" s="25"/>
      <c r="B18" s="26"/>
      <c r="C18" s="26"/>
      <c r="D18" s="26"/>
      <c r="E18" s="27"/>
      <c r="F18" s="28"/>
      <c r="G18" s="31"/>
      <c r="H18" s="29"/>
      <c r="I18" s="29" t="str">
        <f t="shared" si="0"/>
        <v/>
      </c>
      <c r="J18" s="29" t="str">
        <f t="shared" si="1"/>
        <v/>
      </c>
      <c r="K18" s="41"/>
      <c r="L18" s="41"/>
    </row>
    <row r="19" ht="15" customHeight="1" spans="1:12">
      <c r="A19" s="25"/>
      <c r="B19" s="26"/>
      <c r="C19" s="26"/>
      <c r="D19" s="26"/>
      <c r="E19" s="27"/>
      <c r="F19" s="28"/>
      <c r="G19" s="31"/>
      <c r="H19" s="29"/>
      <c r="I19" s="29" t="str">
        <f t="shared" si="0"/>
        <v/>
      </c>
      <c r="J19" s="29" t="str">
        <f t="shared" si="1"/>
        <v/>
      </c>
      <c r="K19" s="41"/>
      <c r="L19" s="41"/>
    </row>
    <row r="20" ht="15" customHeight="1" spans="1:12">
      <c r="A20" s="25"/>
      <c r="B20" s="26"/>
      <c r="C20" s="26"/>
      <c r="D20" s="26"/>
      <c r="E20" s="27"/>
      <c r="F20" s="28"/>
      <c r="G20" s="31"/>
      <c r="H20" s="29"/>
      <c r="I20" s="29" t="str">
        <f t="shared" si="0"/>
        <v/>
      </c>
      <c r="J20" s="29" t="str">
        <f t="shared" si="1"/>
        <v/>
      </c>
      <c r="K20" s="41"/>
      <c r="L20" s="41"/>
    </row>
    <row r="21" ht="15" customHeight="1" spans="1:12">
      <c r="A21" s="25"/>
      <c r="B21" s="26"/>
      <c r="C21" s="26"/>
      <c r="D21" s="26"/>
      <c r="E21" s="27"/>
      <c r="F21" s="28"/>
      <c r="G21" s="31"/>
      <c r="H21" s="29"/>
      <c r="I21" s="29" t="str">
        <f t="shared" si="0"/>
        <v/>
      </c>
      <c r="J21" s="29" t="str">
        <f t="shared" si="1"/>
        <v/>
      </c>
      <c r="K21" s="41"/>
      <c r="L21" s="41"/>
    </row>
    <row r="22" ht="15" customHeight="1" spans="1:12">
      <c r="A22" s="25"/>
      <c r="B22" s="26"/>
      <c r="C22" s="26"/>
      <c r="D22" s="26"/>
      <c r="E22" s="27"/>
      <c r="F22" s="28"/>
      <c r="G22" s="31"/>
      <c r="H22" s="29"/>
      <c r="I22" s="29" t="str">
        <f t="shared" si="0"/>
        <v/>
      </c>
      <c r="J22" s="29" t="str">
        <f t="shared" si="1"/>
        <v/>
      </c>
      <c r="K22" s="41"/>
      <c r="L22" s="41"/>
    </row>
    <row r="23" ht="15" customHeight="1" spans="1:12">
      <c r="A23" s="25"/>
      <c r="B23" s="26"/>
      <c r="C23" s="26"/>
      <c r="D23" s="26"/>
      <c r="E23" s="27"/>
      <c r="F23" s="28"/>
      <c r="G23" s="31"/>
      <c r="H23" s="29"/>
      <c r="I23" s="29" t="str">
        <f t="shared" si="0"/>
        <v/>
      </c>
      <c r="J23" s="29" t="str">
        <f t="shared" si="1"/>
        <v/>
      </c>
      <c r="K23" s="41"/>
      <c r="L23" s="41"/>
    </row>
    <row r="24" ht="15" customHeight="1" spans="1:12">
      <c r="A24" s="25"/>
      <c r="B24" s="26"/>
      <c r="C24" s="26"/>
      <c r="D24" s="26"/>
      <c r="E24" s="27"/>
      <c r="F24" s="28"/>
      <c r="G24" s="31"/>
      <c r="H24" s="29"/>
      <c r="I24" s="29" t="str">
        <f t="shared" si="0"/>
        <v/>
      </c>
      <c r="J24" s="29" t="str">
        <f t="shared" si="1"/>
        <v/>
      </c>
      <c r="K24" s="41"/>
      <c r="L24" s="41"/>
    </row>
    <row r="25" ht="15" customHeight="1" spans="1:12">
      <c r="A25" s="25"/>
      <c r="B25" s="26"/>
      <c r="C25" s="26"/>
      <c r="D25" s="26"/>
      <c r="E25" s="27"/>
      <c r="F25" s="28"/>
      <c r="G25" s="31"/>
      <c r="H25" s="29"/>
      <c r="I25" s="29" t="str">
        <f t="shared" si="0"/>
        <v/>
      </c>
      <c r="J25" s="29" t="str">
        <f t="shared" si="1"/>
        <v/>
      </c>
      <c r="K25" s="41"/>
      <c r="L25" s="41"/>
    </row>
    <row r="26" ht="15" customHeight="1" spans="1:12">
      <c r="A26" s="25"/>
      <c r="B26" s="26"/>
      <c r="C26" s="26"/>
      <c r="D26" s="26"/>
      <c r="E26" s="27"/>
      <c r="F26" s="28"/>
      <c r="G26" s="31"/>
      <c r="H26" s="29"/>
      <c r="I26" s="29" t="str">
        <f t="shared" si="0"/>
        <v/>
      </c>
      <c r="J26" s="29" t="str">
        <f t="shared" si="1"/>
        <v/>
      </c>
      <c r="K26" s="41"/>
      <c r="L26" s="41"/>
    </row>
    <row r="27" ht="15" customHeight="1" spans="1:12">
      <c r="A27" s="25"/>
      <c r="B27" s="26"/>
      <c r="C27" s="26"/>
      <c r="D27" s="26"/>
      <c r="E27" s="27"/>
      <c r="F27" s="28"/>
      <c r="G27" s="31"/>
      <c r="H27" s="29"/>
      <c r="I27" s="29" t="str">
        <f t="shared" si="0"/>
        <v/>
      </c>
      <c r="J27" s="29" t="str">
        <f t="shared" si="1"/>
        <v/>
      </c>
      <c r="K27" s="41"/>
      <c r="L27" s="41"/>
    </row>
    <row r="28" ht="15" customHeight="1" spans="1:12">
      <c r="A28" s="25"/>
      <c r="B28" s="26"/>
      <c r="C28" s="26"/>
      <c r="D28" s="26"/>
      <c r="E28" s="27"/>
      <c r="F28" s="28"/>
      <c r="G28" s="31"/>
      <c r="H28" s="29"/>
      <c r="I28" s="29" t="str">
        <f t="shared" si="0"/>
        <v/>
      </c>
      <c r="J28" s="29" t="str">
        <f t="shared" si="1"/>
        <v/>
      </c>
      <c r="K28" s="41"/>
      <c r="L28" s="41"/>
    </row>
    <row r="29" s="14" customFormat="1" ht="15" customHeight="1" spans="1:12">
      <c r="A29" s="22"/>
      <c r="B29" s="100"/>
      <c r="C29" s="100"/>
      <c r="D29" s="100"/>
      <c r="E29" s="34"/>
      <c r="F29" s="35"/>
      <c r="G29" s="36"/>
      <c r="H29" s="37"/>
      <c r="I29" s="37" t="str">
        <f t="shared" si="0"/>
        <v/>
      </c>
      <c r="J29" s="37" t="str">
        <f t="shared" si="1"/>
        <v/>
      </c>
      <c r="K29" s="42"/>
      <c r="L29" s="42"/>
    </row>
    <row r="30" ht="15" customHeight="1" spans="1:12">
      <c r="A30" s="25"/>
      <c r="B30" s="26"/>
      <c r="C30" s="26"/>
      <c r="D30" s="26"/>
      <c r="E30" s="27"/>
      <c r="F30" s="28"/>
      <c r="G30" s="31"/>
      <c r="H30" s="29"/>
      <c r="I30" s="29" t="str">
        <f t="shared" si="0"/>
        <v/>
      </c>
      <c r="J30" s="29" t="str">
        <f t="shared" si="1"/>
        <v/>
      </c>
      <c r="K30" s="41"/>
      <c r="L30" s="41"/>
    </row>
    <row r="31" s="14" customFormat="1" ht="15" customHeight="1" spans="1:12">
      <c r="A31" s="32" t="s">
        <v>339</v>
      </c>
      <c r="B31" s="33"/>
      <c r="C31" s="33"/>
      <c r="D31" s="33"/>
      <c r="E31" s="34"/>
      <c r="F31" s="35">
        <f>SUM(F7:F30)</f>
        <v>0</v>
      </c>
      <c r="G31" s="36">
        <f>SUM(G7:G30)</f>
        <v>0</v>
      </c>
      <c r="H31" s="37">
        <f>SUM(H7:H30)</f>
        <v>0</v>
      </c>
      <c r="I31" s="37" t="str">
        <f t="shared" si="0"/>
        <v/>
      </c>
      <c r="J31" s="37" t="str">
        <f t="shared" si="1"/>
        <v/>
      </c>
      <c r="K31" s="42"/>
      <c r="L31" s="42"/>
    </row>
  </sheetData>
  <mergeCells count="3">
    <mergeCell ref="A2:K2"/>
    <mergeCell ref="A3:K3"/>
    <mergeCell ref="A31:B31"/>
  </mergeCells>
  <hyperlinks>
    <hyperlink ref="A1" location="索引目录!D45" display="返回索引页"/>
    <hyperlink ref="B1" location="非流动资产评估汇总!B31"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tabColor theme="9" tint="0.399914548173467"/>
  </sheetPr>
  <dimension ref="A1:K37"/>
  <sheetViews>
    <sheetView view="pageBreakPreview" zoomScale="80" zoomScaleNormal="90" workbookViewId="0">
      <pane xSplit="7" ySplit="8" topLeftCell="H9" activePane="bottomRight" state="frozen"/>
      <selection/>
      <selection pane="topRight"/>
      <selection pane="bottomLeft"/>
      <selection pane="bottomRight" activeCell="H39" sqref="G16 H39"/>
    </sheetView>
  </sheetViews>
  <sheetFormatPr defaultColWidth="9" defaultRowHeight="15.75" customHeight="1"/>
  <cols>
    <col min="1" max="1" width="7.625" style="15" customWidth="1"/>
    <col min="2" max="2" width="34.875"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7" t="s">
        <v>272</v>
      </c>
      <c r="C1" s="18"/>
      <c r="D1" s="18"/>
      <c r="E1" s="18"/>
      <c r="F1" s="18"/>
      <c r="G1" s="18"/>
    </row>
    <row r="2" s="12" customFormat="1" ht="30" customHeight="1" spans="1:7">
      <c r="A2" s="19" t="s">
        <v>1339</v>
      </c>
      <c r="B2" s="19"/>
      <c r="C2" s="19"/>
      <c r="D2" s="19"/>
      <c r="E2" s="19"/>
      <c r="F2" s="19"/>
      <c r="G2" s="19"/>
    </row>
    <row r="3" ht="15" customHeight="1" spans="1:7">
      <c r="A3" s="20" t="str">
        <f>CONCATENATE(封面!D9,封面!F9,封面!G9,封面!H9,封面!I9,封面!J9,封面!K9)</f>
        <v>评估基准日：2025年1月31日</v>
      </c>
      <c r="B3" s="20"/>
      <c r="C3" s="20"/>
      <c r="D3" s="20"/>
      <c r="E3" s="38"/>
      <c r="F3" s="38"/>
      <c r="G3" s="38"/>
    </row>
    <row r="4" ht="15" customHeight="1" spans="1:11">
      <c r="A4" s="20"/>
      <c r="B4" s="20"/>
      <c r="C4" s="20"/>
      <c r="D4" s="20"/>
      <c r="E4" s="38"/>
      <c r="F4" s="38"/>
      <c r="G4" s="39" t="s">
        <v>1340</v>
      </c>
      <c r="K4" s="39"/>
    </row>
    <row r="5" ht="15" customHeight="1" spans="1:7">
      <c r="A5" s="21" t="str">
        <f>封面!D7&amp;封面!F7</f>
        <v>产权持有单位：北京巴布科克·威尔科克斯有限公司</v>
      </c>
      <c r="G5" s="39" t="s">
        <v>327</v>
      </c>
    </row>
    <row r="6" s="13" customFormat="1" ht="15" customHeight="1" spans="1:7">
      <c r="A6" s="66" t="s">
        <v>275</v>
      </c>
      <c r="B6" s="66" t="s">
        <v>276</v>
      </c>
      <c r="C6" s="67" t="s">
        <v>277</v>
      </c>
      <c r="D6" s="66" t="s">
        <v>278</v>
      </c>
      <c r="E6" s="66" t="s">
        <v>279</v>
      </c>
      <c r="F6" s="66" t="s">
        <v>432</v>
      </c>
      <c r="G6" s="66" t="s">
        <v>356</v>
      </c>
    </row>
    <row r="7" ht="15" hidden="1" customHeight="1" outlineLevel="1" spans="1:7">
      <c r="A7" s="69" t="s">
        <v>1341</v>
      </c>
      <c r="B7" s="82" t="s">
        <v>1342</v>
      </c>
      <c r="C7" s="28">
        <f>'在建-土建'!J29</f>
        <v>0</v>
      </c>
      <c r="D7" s="29">
        <f>'在建-土建'!K29</f>
        <v>0</v>
      </c>
      <c r="E7" s="29">
        <f>'在建-土建'!L29</f>
        <v>0</v>
      </c>
      <c r="F7" s="29" t="str">
        <f t="shared" ref="F7" si="0">IF(OR(AND(D7=0,E7=0),E7=0),"",E7-D7)</f>
        <v/>
      </c>
      <c r="G7" s="29" t="str">
        <f t="shared" ref="G7" si="1">IF(ISERROR(F7/D7),"",F7/ABS(D7)*100)</f>
        <v/>
      </c>
    </row>
    <row r="8" ht="15" hidden="1" customHeight="1" outlineLevel="1" spans="1:7">
      <c r="A8" s="69"/>
      <c r="B8" s="82" t="s">
        <v>311</v>
      </c>
      <c r="C8" s="28">
        <f>'在建-土建'!J30</f>
        <v>0</v>
      </c>
      <c r="D8" s="29">
        <f>'在建-土建'!K30</f>
        <v>0</v>
      </c>
      <c r="E8" s="29">
        <f>'在建-土建'!L30</f>
        <v>0</v>
      </c>
      <c r="F8" s="29" t="str">
        <f t="shared" ref="F8:F35" si="2">IF(OR(AND(D8=0,E8=0),E8=0),"",E8-D8)</f>
        <v/>
      </c>
      <c r="G8" s="29" t="str">
        <f t="shared" ref="G8:G35" si="3">IF(ISERROR(F8/D8),"",F8/ABS(D8)*100)</f>
        <v/>
      </c>
    </row>
    <row r="9" ht="15" customHeight="1" collapsed="1" spans="1:7">
      <c r="A9" s="69" t="s">
        <v>1341</v>
      </c>
      <c r="B9" s="82" t="s">
        <v>1343</v>
      </c>
      <c r="C9" s="28">
        <f>C7-C8</f>
        <v>0</v>
      </c>
      <c r="D9" s="29">
        <f t="shared" ref="D9:E9" si="4">D7-D8</f>
        <v>0</v>
      </c>
      <c r="E9" s="29">
        <f t="shared" si="4"/>
        <v>0</v>
      </c>
      <c r="F9" s="29" t="str">
        <f t="shared" si="2"/>
        <v/>
      </c>
      <c r="G9" s="29" t="str">
        <f t="shared" si="3"/>
        <v/>
      </c>
    </row>
    <row r="10" ht="15" hidden="1" customHeight="1" outlineLevel="1" spans="1:7">
      <c r="A10" s="69" t="s">
        <v>1344</v>
      </c>
      <c r="B10" s="82" t="s">
        <v>1345</v>
      </c>
      <c r="C10" s="28">
        <f>'在建-设备'!L29</f>
        <v>0</v>
      </c>
      <c r="D10" s="29">
        <f>'在建-设备'!P29</f>
        <v>0</v>
      </c>
      <c r="E10" s="29">
        <f>'在建-设备'!T29</f>
        <v>0</v>
      </c>
      <c r="F10" s="29" t="str">
        <f t="shared" si="2"/>
        <v/>
      </c>
      <c r="G10" s="29" t="str">
        <f t="shared" si="3"/>
        <v/>
      </c>
    </row>
    <row r="11" ht="15" hidden="1" customHeight="1" outlineLevel="1" spans="1:7">
      <c r="A11" s="69"/>
      <c r="B11" s="82" t="s">
        <v>311</v>
      </c>
      <c r="C11" s="28">
        <f>'在建-设备'!L30</f>
        <v>0</v>
      </c>
      <c r="D11" s="29">
        <f>'在建-设备'!P30</f>
        <v>0</v>
      </c>
      <c r="E11" s="29">
        <f>'在建-设备'!T30</f>
        <v>0</v>
      </c>
      <c r="F11" s="29" t="str">
        <f t="shared" si="2"/>
        <v/>
      </c>
      <c r="G11" s="29" t="str">
        <f t="shared" si="3"/>
        <v/>
      </c>
    </row>
    <row r="12" ht="15" customHeight="1" collapsed="1" spans="1:7">
      <c r="A12" s="69" t="s">
        <v>1344</v>
      </c>
      <c r="B12" s="82" t="s">
        <v>1346</v>
      </c>
      <c r="C12" s="28">
        <f>C10-C11</f>
        <v>0</v>
      </c>
      <c r="D12" s="29">
        <f t="shared" ref="D12:E12" si="5">D10-D11</f>
        <v>0</v>
      </c>
      <c r="E12" s="29">
        <f t="shared" si="5"/>
        <v>0</v>
      </c>
      <c r="F12" s="29" t="str">
        <f t="shared" si="2"/>
        <v/>
      </c>
      <c r="G12" s="29" t="str">
        <f t="shared" si="3"/>
        <v/>
      </c>
    </row>
    <row r="13" ht="15" hidden="1" customHeight="1" outlineLevel="1" spans="1:7">
      <c r="A13" s="69" t="s">
        <v>1347</v>
      </c>
      <c r="B13" s="82" t="s">
        <v>1348</v>
      </c>
      <c r="C13" s="28">
        <f>'在建-待摊费用'!F29</f>
        <v>0</v>
      </c>
      <c r="D13" s="29">
        <f>'在建-待摊费用'!G29</f>
        <v>0</v>
      </c>
      <c r="E13" s="29">
        <f>'在建-待摊费用'!H29</f>
        <v>0</v>
      </c>
      <c r="F13" s="29" t="str">
        <f t="shared" si="2"/>
        <v/>
      </c>
      <c r="G13" s="29" t="str">
        <f t="shared" si="3"/>
        <v/>
      </c>
    </row>
    <row r="14" ht="15" hidden="1" customHeight="1" outlineLevel="1" spans="1:7">
      <c r="A14" s="69"/>
      <c r="B14" s="82" t="s">
        <v>311</v>
      </c>
      <c r="C14" s="28">
        <f>'在建-待摊费用'!F30</f>
        <v>0</v>
      </c>
      <c r="D14" s="29">
        <f>'在建-待摊费用'!G30</f>
        <v>0</v>
      </c>
      <c r="E14" s="29">
        <f>'在建-待摊费用'!H30</f>
        <v>0</v>
      </c>
      <c r="F14" s="29" t="str">
        <f t="shared" si="2"/>
        <v/>
      </c>
      <c r="G14" s="29" t="str">
        <f t="shared" si="3"/>
        <v/>
      </c>
    </row>
    <row r="15" ht="15" customHeight="1" collapsed="1" spans="1:7">
      <c r="A15" s="69" t="s">
        <v>1347</v>
      </c>
      <c r="B15" s="82" t="s">
        <v>1349</v>
      </c>
      <c r="C15" s="28">
        <f>C13-C14</f>
        <v>0</v>
      </c>
      <c r="D15" s="29">
        <f t="shared" ref="D15:E15" si="6">D13-D14</f>
        <v>0</v>
      </c>
      <c r="E15" s="29">
        <f t="shared" si="6"/>
        <v>0</v>
      </c>
      <c r="F15" s="29" t="str">
        <f t="shared" si="2"/>
        <v/>
      </c>
      <c r="G15" s="29" t="str">
        <f t="shared" si="3"/>
        <v/>
      </c>
    </row>
    <row r="16" ht="15" hidden="1" customHeight="1" outlineLevel="1" spans="1:7">
      <c r="A16" s="69" t="s">
        <v>1350</v>
      </c>
      <c r="B16" s="82" t="s">
        <v>1351</v>
      </c>
      <c r="C16" s="28">
        <f>'在建-预付工程款'!H29</f>
        <v>0</v>
      </c>
      <c r="D16" s="29">
        <f>'在建-预付工程款'!I29</f>
        <v>0</v>
      </c>
      <c r="E16" s="29">
        <f>'在建-预付工程款'!J29</f>
        <v>0</v>
      </c>
      <c r="F16" s="29" t="str">
        <f t="shared" si="2"/>
        <v/>
      </c>
      <c r="G16" s="29" t="str">
        <f t="shared" si="3"/>
        <v/>
      </c>
    </row>
    <row r="17" ht="15" hidden="1" customHeight="1" outlineLevel="1" spans="1:7">
      <c r="A17" s="69"/>
      <c r="B17" s="82" t="s">
        <v>311</v>
      </c>
      <c r="C17" s="28">
        <f>'在建-预付工程款'!H30</f>
        <v>0</v>
      </c>
      <c r="D17" s="29">
        <f>'在建-预付工程款'!I30</f>
        <v>0</v>
      </c>
      <c r="E17" s="29">
        <f>'在建-预付工程款'!J30</f>
        <v>0</v>
      </c>
      <c r="F17" s="29" t="str">
        <f t="shared" si="2"/>
        <v/>
      </c>
      <c r="G17" s="29" t="str">
        <f t="shared" si="3"/>
        <v/>
      </c>
    </row>
    <row r="18" ht="15" customHeight="1" collapsed="1" spans="1:7">
      <c r="A18" s="69" t="s">
        <v>1350</v>
      </c>
      <c r="B18" s="82" t="s">
        <v>1352</v>
      </c>
      <c r="C18" s="28">
        <f>C16-C17</f>
        <v>0</v>
      </c>
      <c r="D18" s="29">
        <f t="shared" ref="D18:E18" si="7">D16-D17</f>
        <v>0</v>
      </c>
      <c r="E18" s="29">
        <f t="shared" si="7"/>
        <v>0</v>
      </c>
      <c r="F18" s="29" t="str">
        <f t="shared" si="2"/>
        <v/>
      </c>
      <c r="G18" s="29" t="str">
        <f t="shared" si="3"/>
        <v/>
      </c>
    </row>
    <row r="19" ht="15" hidden="1" customHeight="1" outlineLevel="1" spans="1:7">
      <c r="A19" s="69" t="s">
        <v>1353</v>
      </c>
      <c r="B19" s="82" t="s">
        <v>1354</v>
      </c>
      <c r="C19" s="28">
        <f>'在建-工程物资'!H29</f>
        <v>0</v>
      </c>
      <c r="D19" s="29">
        <f>'在建-工程物资'!K29</f>
        <v>0</v>
      </c>
      <c r="E19" s="29">
        <f>'在建-工程物资'!N29</f>
        <v>0</v>
      </c>
      <c r="F19" s="29" t="str">
        <f t="shared" si="2"/>
        <v/>
      </c>
      <c r="G19" s="29" t="str">
        <f t="shared" si="3"/>
        <v/>
      </c>
    </row>
    <row r="20" ht="15" hidden="1" customHeight="1" outlineLevel="1" spans="1:7">
      <c r="A20" s="69"/>
      <c r="B20" s="82" t="s">
        <v>311</v>
      </c>
      <c r="C20" s="28">
        <f>'在建-工程物资'!H30</f>
        <v>0</v>
      </c>
      <c r="D20" s="29">
        <f>'在建-工程物资'!K30</f>
        <v>0</v>
      </c>
      <c r="E20" s="29">
        <f>'在建-工程物资'!N30</f>
        <v>0</v>
      </c>
      <c r="F20" s="29" t="str">
        <f t="shared" si="2"/>
        <v/>
      </c>
      <c r="G20" s="29" t="str">
        <f t="shared" si="3"/>
        <v/>
      </c>
    </row>
    <row r="21" ht="15" customHeight="1" collapsed="1" spans="1:7">
      <c r="A21" s="69" t="s">
        <v>1353</v>
      </c>
      <c r="B21" s="82" t="s">
        <v>1355</v>
      </c>
      <c r="C21" s="28">
        <f>C19-C20</f>
        <v>0</v>
      </c>
      <c r="D21" s="29">
        <f>D19-D20</f>
        <v>0</v>
      </c>
      <c r="E21" s="29">
        <f>E19-E20</f>
        <v>0</v>
      </c>
      <c r="F21" s="29" t="str">
        <f t="shared" si="2"/>
        <v/>
      </c>
      <c r="G21" s="29" t="str">
        <f t="shared" si="3"/>
        <v/>
      </c>
    </row>
    <row r="22" ht="15" customHeight="1" spans="1:7">
      <c r="A22" s="69"/>
      <c r="B22" s="82"/>
      <c r="C22" s="28"/>
      <c r="D22" s="29"/>
      <c r="E22" s="29"/>
      <c r="F22" s="29" t="str">
        <f t="shared" si="2"/>
        <v/>
      </c>
      <c r="G22" s="29" t="str">
        <f t="shared" si="3"/>
        <v/>
      </c>
    </row>
    <row r="23" ht="15" customHeight="1" spans="1:7">
      <c r="A23" s="69"/>
      <c r="B23" s="82"/>
      <c r="C23" s="28"/>
      <c r="D23" s="29"/>
      <c r="E23" s="29"/>
      <c r="F23" s="29" t="str">
        <f t="shared" si="2"/>
        <v/>
      </c>
      <c r="G23" s="29" t="str">
        <f t="shared" si="3"/>
        <v/>
      </c>
    </row>
    <row r="24" ht="15" customHeight="1" spans="1:7">
      <c r="A24" s="69"/>
      <c r="B24" s="82"/>
      <c r="C24" s="28"/>
      <c r="D24" s="29"/>
      <c r="E24" s="29"/>
      <c r="F24" s="29"/>
      <c r="G24" s="29"/>
    </row>
    <row r="25" ht="15" customHeight="1" spans="1:7">
      <c r="A25" s="69"/>
      <c r="B25" s="82"/>
      <c r="C25" s="28"/>
      <c r="D25" s="29"/>
      <c r="E25" s="29"/>
      <c r="F25" s="29"/>
      <c r="G25" s="29"/>
    </row>
    <row r="26" ht="15" customHeight="1" spans="1:7">
      <c r="A26" s="69"/>
      <c r="B26" s="82"/>
      <c r="C26" s="28"/>
      <c r="D26" s="29"/>
      <c r="E26" s="29"/>
      <c r="F26" s="29"/>
      <c r="G26" s="29"/>
    </row>
    <row r="27" ht="15" customHeight="1" spans="1:7">
      <c r="A27" s="69"/>
      <c r="B27" s="82"/>
      <c r="C27" s="28"/>
      <c r="D27" s="29"/>
      <c r="E27" s="29"/>
      <c r="F27" s="29"/>
      <c r="G27" s="29"/>
    </row>
    <row r="28" ht="15" customHeight="1" spans="1:7">
      <c r="A28" s="69"/>
      <c r="B28" s="82"/>
      <c r="C28" s="28"/>
      <c r="D28" s="29"/>
      <c r="E28" s="29"/>
      <c r="F28" s="29" t="str">
        <f t="shared" si="2"/>
        <v/>
      </c>
      <c r="G28" s="29" t="str">
        <f t="shared" si="3"/>
        <v/>
      </c>
    </row>
    <row r="29" ht="15" customHeight="1" spans="1:7">
      <c r="A29" s="69"/>
      <c r="B29" s="82"/>
      <c r="C29" s="28"/>
      <c r="D29" s="29"/>
      <c r="E29" s="29"/>
      <c r="F29" s="29" t="str">
        <f t="shared" si="2"/>
        <v/>
      </c>
      <c r="G29" s="29" t="str">
        <f t="shared" si="3"/>
        <v/>
      </c>
    </row>
    <row r="30" ht="15" customHeight="1" spans="1:7">
      <c r="A30" s="69"/>
      <c r="B30" s="82"/>
      <c r="C30" s="28"/>
      <c r="D30" s="29"/>
      <c r="E30" s="29"/>
      <c r="F30" s="29" t="str">
        <f t="shared" si="2"/>
        <v/>
      </c>
      <c r="G30" s="29" t="str">
        <f t="shared" si="3"/>
        <v/>
      </c>
    </row>
    <row r="31" ht="15" customHeight="1" spans="1:7">
      <c r="A31" s="69"/>
      <c r="B31" s="82"/>
      <c r="C31" s="28"/>
      <c r="D31" s="29"/>
      <c r="E31" s="29"/>
      <c r="F31" s="29" t="str">
        <f t="shared" si="2"/>
        <v/>
      </c>
      <c r="G31" s="29" t="str">
        <f t="shared" si="3"/>
        <v/>
      </c>
    </row>
    <row r="32" ht="15" customHeight="1" spans="1:7">
      <c r="A32" s="69"/>
      <c r="B32" s="83"/>
      <c r="C32" s="28"/>
      <c r="D32" s="29"/>
      <c r="E32" s="29"/>
      <c r="F32" s="29" t="str">
        <f t="shared" si="2"/>
        <v/>
      </c>
      <c r="G32" s="29" t="str">
        <f t="shared" si="3"/>
        <v/>
      </c>
    </row>
    <row r="33" s="14" customFormat="1" ht="15" customHeight="1" spans="1:7">
      <c r="A33" s="66" t="s">
        <v>1356</v>
      </c>
      <c r="B33" s="84" t="s">
        <v>1357</v>
      </c>
      <c r="C33" s="35">
        <f t="shared" ref="C33:E34" si="8">SUM(C7,C10,C13,C16,C19)</f>
        <v>0</v>
      </c>
      <c r="D33" s="37">
        <f t="shared" si="8"/>
        <v>0</v>
      </c>
      <c r="E33" s="37">
        <f t="shared" si="8"/>
        <v>0</v>
      </c>
      <c r="F33" s="37" t="str">
        <f t="shared" si="2"/>
        <v/>
      </c>
      <c r="G33" s="37" t="str">
        <f t="shared" si="3"/>
        <v/>
      </c>
    </row>
    <row r="34" ht="15" customHeight="1" spans="1:7">
      <c r="A34" s="69"/>
      <c r="B34" s="104" t="s">
        <v>441</v>
      </c>
      <c r="C34" s="28">
        <f t="shared" si="8"/>
        <v>0</v>
      </c>
      <c r="D34" s="29">
        <f t="shared" si="8"/>
        <v>0</v>
      </c>
      <c r="E34" s="29">
        <f t="shared" si="8"/>
        <v>0</v>
      </c>
      <c r="F34" s="29" t="str">
        <f t="shared" si="2"/>
        <v/>
      </c>
      <c r="G34" s="29" t="str">
        <f t="shared" si="3"/>
        <v/>
      </c>
    </row>
    <row r="35" s="14" customFormat="1" ht="15" customHeight="1" spans="1:7">
      <c r="A35" s="66" t="s">
        <v>1356</v>
      </c>
      <c r="B35" s="84" t="s">
        <v>1358</v>
      </c>
      <c r="C35" s="35">
        <f>C33-C34</f>
        <v>0</v>
      </c>
      <c r="D35" s="37">
        <f>D33-D34</f>
        <v>0</v>
      </c>
      <c r="E35" s="37">
        <f>E33-E34</f>
        <v>0</v>
      </c>
      <c r="F35" s="37" t="str">
        <f t="shared" si="2"/>
        <v/>
      </c>
      <c r="G35" s="37" t="str">
        <f t="shared" si="3"/>
        <v/>
      </c>
    </row>
    <row r="36" ht="15" customHeight="1" spans="1:7">
      <c r="A36" s="15" t="str">
        <f>CONCATENATE(封面!$D$11,封面!$G$11)</f>
        <v>产权持有单位填表人：侯鹏浩</v>
      </c>
      <c r="E36" s="15" t="str">
        <f>"评估人员："&amp;封面!$G$24</f>
        <v>评估人员：</v>
      </c>
      <c r="G36" s="65" t="s">
        <v>313</v>
      </c>
    </row>
    <row r="37" ht="15" customHeight="1" spans="1:1">
      <c r="A37" s="15" t="str">
        <f>CONCATENATE(封面!$D$13,封面!$F$13,封面!$G$13,封面!$H$13,封面!$I$13,封面!$J$13,封面!$K$13)</f>
        <v>填表日期：2025年2月21日</v>
      </c>
    </row>
  </sheetData>
  <mergeCells count="2">
    <mergeCell ref="A2:G2"/>
    <mergeCell ref="A3:G3"/>
  </mergeCells>
  <hyperlinks>
    <hyperlink ref="B1" location="非流动资产评估汇总!B25" display="返回"/>
    <hyperlink ref="B21" location="'在建-工程物资'!A1" display="在建工程-工程物资"/>
    <hyperlink ref="B19" location="'在建-工程物资'!B1" display="在建工程-工程物资余额"/>
    <hyperlink ref="B18" location="'在建-预付工程款'!B1" display="在建工程-预付工程款"/>
    <hyperlink ref="B16" location="'在建-预付工程款'!B1" display="在建工程-预付工程款余额"/>
    <hyperlink ref="B15" location="'在建-待摊费用'!B1" display="在建工程-待摊投资"/>
    <hyperlink ref="B13" location="'在建-待摊费用'!B1" display="在建工程-待摊投资余额"/>
    <hyperlink ref="B12" location="'在建-设备'!B1" display="在建工程-设备安装工程"/>
    <hyperlink ref="B10" location="'在建-设备'!B1" display="在建工程-设备安装工程余额"/>
    <hyperlink ref="B9" location="'在建-土建'!B1" display="在建工程-土建工程"/>
    <hyperlink ref="B7" location="'在建-土建'!B1" display="在建工程-土建工程余额"/>
    <hyperlink ref="A1" location="索引目录!C25" display="返回索引页"/>
  </hyperlinks>
  <printOptions horizontalCentered="1"/>
  <pageMargins left="0.393700787401575" right="0.393700787401575" top="0.984251968503937" bottom="0.47244094488189" header="0.984251968503937" footer="0.47244094488189"/>
  <pageSetup paperSize="9" orientation="landscape"/>
  <headerFooter alignWithMargins="0">
    <oddFooter>&amp;C&amp;"宋体,常规"&amp;9
&amp;R&amp;"宋体,常规"&amp;9</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61">
    <pageSetUpPr fitToPage="1"/>
  </sheetPr>
  <dimension ref="A1:Q31"/>
  <sheetViews>
    <sheetView view="pageBreakPreview" zoomScale="80" zoomScaleNormal="90" workbookViewId="0">
      <selection activeCell="P4" sqref="P4:Q6"/>
    </sheetView>
  </sheetViews>
  <sheetFormatPr defaultColWidth="9" defaultRowHeight="15.75" customHeight="1"/>
  <cols>
    <col min="1" max="1" width="5.125" style="15" customWidth="1"/>
    <col min="2" max="2" width="18.25" style="15" customWidth="1"/>
    <col min="3" max="3" width="5" style="15" customWidth="1"/>
    <col min="4" max="4" width="12.875" style="15" customWidth="1"/>
    <col min="5" max="5" width="9.125" style="15" customWidth="1"/>
    <col min="6" max="6" width="8.625" style="15" customWidth="1"/>
    <col min="7" max="7" width="11.875" style="15" customWidth="1"/>
    <col min="8" max="8" width="7.5" style="15" customWidth="1"/>
    <col min="9" max="9" width="9.125" style="15" customWidth="1"/>
    <col min="10" max="10" width="12.25" style="15" hidden="1" customWidth="1" outlineLevel="1"/>
    <col min="11" max="11" width="12.25" style="15" customWidth="1" collapsed="1"/>
    <col min="12" max="12" width="12.75" style="15" customWidth="1"/>
    <col min="13" max="13" width="10.125" style="15" customWidth="1"/>
    <col min="14" max="14" width="7.75" style="15" customWidth="1"/>
    <col min="15" max="15" width="9.75" style="15" customWidth="1"/>
    <col min="16" max="17" width="11.375" style="15" customWidth="1"/>
    <col min="18" max="16384" width="9" style="15"/>
  </cols>
  <sheetData>
    <row r="1" s="86" customFormat="1" ht="10.5" spans="1:15">
      <c r="A1" s="87" t="s">
        <v>271</v>
      </c>
      <c r="B1" s="87" t="s">
        <v>272</v>
      </c>
      <c r="C1" s="91"/>
      <c r="D1" s="91"/>
      <c r="E1" s="91"/>
      <c r="F1" s="88"/>
      <c r="G1" s="88"/>
      <c r="H1" s="88"/>
      <c r="I1" s="88"/>
      <c r="J1" s="88"/>
      <c r="K1" s="88"/>
      <c r="L1" s="88"/>
      <c r="M1" s="88"/>
      <c r="N1" s="88"/>
      <c r="O1" s="88"/>
    </row>
    <row r="2" s="12" customFormat="1" ht="30" customHeight="1" spans="1:15">
      <c r="A2" s="19" t="s">
        <v>1359</v>
      </c>
      <c r="B2" s="19"/>
      <c r="C2" s="19"/>
      <c r="D2" s="19"/>
      <c r="E2" s="19"/>
      <c r="F2" s="19"/>
      <c r="G2" s="19"/>
      <c r="H2" s="19"/>
      <c r="I2" s="19"/>
      <c r="J2" s="19"/>
      <c r="K2" s="19"/>
      <c r="L2" s="19"/>
      <c r="M2" s="19"/>
      <c r="N2" s="19"/>
      <c r="O2" s="19"/>
    </row>
    <row r="3" ht="15" customHeight="1" spans="1:15">
      <c r="A3" s="20" t="str">
        <f>CONCATENATE(封面!D9,封面!F9,封面!G9,封面!H9,封面!I9,封面!J9,封面!K9)</f>
        <v>评估基准日：2025年1月31日</v>
      </c>
      <c r="B3" s="20"/>
      <c r="C3" s="20"/>
      <c r="D3" s="20"/>
      <c r="E3" s="20"/>
      <c r="F3" s="38"/>
      <c r="G3" s="38"/>
      <c r="H3" s="38"/>
      <c r="I3" s="38"/>
      <c r="J3" s="38"/>
      <c r="K3" s="38"/>
      <c r="L3" s="38"/>
      <c r="M3" s="38"/>
      <c r="N3" s="38"/>
      <c r="O3" s="38"/>
    </row>
    <row r="4" ht="15" customHeight="1" spans="1:17">
      <c r="A4" s="20"/>
      <c r="B4" s="20"/>
      <c r="C4" s="20"/>
      <c r="D4" s="20"/>
      <c r="E4" s="20"/>
      <c r="F4" s="38"/>
      <c r="G4" s="38"/>
      <c r="H4" s="38"/>
      <c r="I4" s="38"/>
      <c r="J4" s="38"/>
      <c r="K4" s="39"/>
      <c r="L4" s="38"/>
      <c r="M4" s="38"/>
      <c r="N4" s="38"/>
      <c r="O4" s="39" t="s">
        <v>1360</v>
      </c>
      <c r="P4" s="53" t="s">
        <v>342</v>
      </c>
      <c r="Q4" s="54"/>
    </row>
    <row r="5" ht="15" customHeight="1" spans="1:17">
      <c r="A5" s="21" t="str">
        <f>封面!D7&amp;封面!F7</f>
        <v>产权持有单位：北京巴布科克·威尔科克斯有限公司</v>
      </c>
      <c r="O5" s="39" t="s">
        <v>327</v>
      </c>
      <c r="P5" s="55"/>
      <c r="Q5" s="55"/>
    </row>
    <row r="6" s="13" customFormat="1" ht="19.9" customHeight="1" spans="1:17">
      <c r="A6" s="22" t="s">
        <v>328</v>
      </c>
      <c r="B6" s="22" t="s">
        <v>1361</v>
      </c>
      <c r="C6" s="56" t="s">
        <v>605</v>
      </c>
      <c r="D6" s="119" t="s">
        <v>1362</v>
      </c>
      <c r="E6" s="56" t="s">
        <v>483</v>
      </c>
      <c r="F6" s="22" t="s">
        <v>1363</v>
      </c>
      <c r="G6" s="22" t="s">
        <v>1364</v>
      </c>
      <c r="H6" s="22" t="s">
        <v>1365</v>
      </c>
      <c r="I6" s="22" t="s">
        <v>1366</v>
      </c>
      <c r="J6" s="23" t="s">
        <v>333</v>
      </c>
      <c r="K6" s="24" t="s">
        <v>334</v>
      </c>
      <c r="L6" s="22" t="s">
        <v>335</v>
      </c>
      <c r="M6" s="22" t="s">
        <v>336</v>
      </c>
      <c r="N6" s="22" t="s">
        <v>337</v>
      </c>
      <c r="O6" s="22" t="s">
        <v>338</v>
      </c>
      <c r="P6" s="40" t="s">
        <v>345</v>
      </c>
      <c r="Q6" s="40" t="s">
        <v>648</v>
      </c>
    </row>
    <row r="7" ht="15" customHeight="1" spans="1:17">
      <c r="A7" s="25"/>
      <c r="B7" s="26"/>
      <c r="C7" s="26"/>
      <c r="D7" s="31"/>
      <c r="E7" s="26"/>
      <c r="F7" s="27"/>
      <c r="G7" s="27"/>
      <c r="H7" s="25"/>
      <c r="I7" s="85"/>
      <c r="J7" s="28"/>
      <c r="K7" s="31"/>
      <c r="L7" s="29"/>
      <c r="M7" s="29" t="str">
        <f>IF(OR(AND(K7=0,L7=0),L7=0),"",L7-K7)</f>
        <v/>
      </c>
      <c r="N7" s="29" t="str">
        <f>IF(ISERROR(M7/K7),"",M7/ABS(K7)*100)</f>
        <v/>
      </c>
      <c r="O7" s="41"/>
      <c r="P7" s="40"/>
      <c r="Q7" s="40"/>
    </row>
    <row r="8" ht="15" customHeight="1" spans="1:17">
      <c r="A8" s="25"/>
      <c r="B8" s="26"/>
      <c r="C8" s="26"/>
      <c r="D8" s="31"/>
      <c r="E8" s="26"/>
      <c r="F8" s="27"/>
      <c r="G8" s="27"/>
      <c r="H8" s="25"/>
      <c r="I8" s="85"/>
      <c r="J8" s="28"/>
      <c r="K8" s="31"/>
      <c r="L8" s="29"/>
      <c r="M8" s="29" t="str">
        <f t="shared" ref="M8:M31" si="0">IF(OR(AND(K8=0,L8=0),L8=0),"",L8-K8)</f>
        <v/>
      </c>
      <c r="N8" s="29" t="str">
        <f t="shared" ref="N8:N31" si="1">IF(ISERROR(M8/K8),"",M8/ABS(K8)*100)</f>
        <v/>
      </c>
      <c r="O8" s="41"/>
      <c r="P8" s="41"/>
      <c r="Q8" s="41"/>
    </row>
    <row r="9" ht="15" customHeight="1" spans="1:17">
      <c r="A9" s="25"/>
      <c r="B9" s="26"/>
      <c r="C9" s="26"/>
      <c r="D9" s="31"/>
      <c r="E9" s="26"/>
      <c r="F9" s="27"/>
      <c r="G9" s="27"/>
      <c r="H9" s="25"/>
      <c r="I9" s="85"/>
      <c r="J9" s="28"/>
      <c r="K9" s="31"/>
      <c r="L9" s="29"/>
      <c r="M9" s="29" t="str">
        <f t="shared" si="0"/>
        <v/>
      </c>
      <c r="N9" s="29" t="str">
        <f t="shared" si="1"/>
        <v/>
      </c>
      <c r="O9" s="41"/>
      <c r="P9" s="41"/>
      <c r="Q9" s="41"/>
    </row>
    <row r="10" ht="15" customHeight="1" spans="1:17">
      <c r="A10" s="25"/>
      <c r="B10" s="26"/>
      <c r="C10" s="26"/>
      <c r="D10" s="31"/>
      <c r="E10" s="26"/>
      <c r="F10" s="27"/>
      <c r="G10" s="27"/>
      <c r="H10" s="25"/>
      <c r="I10" s="85"/>
      <c r="J10" s="28"/>
      <c r="K10" s="31"/>
      <c r="L10" s="29"/>
      <c r="M10" s="29" t="str">
        <f t="shared" si="0"/>
        <v/>
      </c>
      <c r="N10" s="29" t="str">
        <f t="shared" si="1"/>
        <v/>
      </c>
      <c r="O10" s="41"/>
      <c r="P10" s="41"/>
      <c r="Q10" s="41"/>
    </row>
    <row r="11" ht="15" customHeight="1" spans="1:17">
      <c r="A11" s="25"/>
      <c r="B11" s="26"/>
      <c r="C11" s="26"/>
      <c r="D11" s="31"/>
      <c r="E11" s="26"/>
      <c r="F11" s="27"/>
      <c r="G11" s="27"/>
      <c r="H11" s="25"/>
      <c r="I11" s="85"/>
      <c r="J11" s="28"/>
      <c r="K11" s="31"/>
      <c r="L11" s="29"/>
      <c r="M11" s="29" t="str">
        <f t="shared" si="0"/>
        <v/>
      </c>
      <c r="N11" s="29" t="str">
        <f t="shared" si="1"/>
        <v/>
      </c>
      <c r="O11" s="41"/>
      <c r="P11" s="41"/>
      <c r="Q11" s="41"/>
    </row>
    <row r="12" ht="15" customHeight="1" spans="1:17">
      <c r="A12" s="25"/>
      <c r="B12" s="26"/>
      <c r="C12" s="26"/>
      <c r="D12" s="31"/>
      <c r="E12" s="26"/>
      <c r="F12" s="27"/>
      <c r="G12" s="27"/>
      <c r="H12" s="25"/>
      <c r="I12" s="85"/>
      <c r="J12" s="28"/>
      <c r="K12" s="31"/>
      <c r="L12" s="29"/>
      <c r="M12" s="29" t="str">
        <f t="shared" si="0"/>
        <v/>
      </c>
      <c r="N12" s="29" t="str">
        <f t="shared" si="1"/>
        <v/>
      </c>
      <c r="O12" s="41"/>
      <c r="P12" s="41"/>
      <c r="Q12" s="41"/>
    </row>
    <row r="13" ht="15" customHeight="1" spans="1:17">
      <c r="A13" s="25"/>
      <c r="B13" s="26"/>
      <c r="C13" s="26"/>
      <c r="D13" s="31"/>
      <c r="E13" s="26"/>
      <c r="F13" s="27"/>
      <c r="G13" s="27"/>
      <c r="H13" s="25"/>
      <c r="I13" s="85"/>
      <c r="J13" s="28"/>
      <c r="K13" s="31"/>
      <c r="L13" s="29"/>
      <c r="M13" s="29" t="str">
        <f t="shared" si="0"/>
        <v/>
      </c>
      <c r="N13" s="29" t="str">
        <f t="shared" si="1"/>
        <v/>
      </c>
      <c r="O13" s="41"/>
      <c r="P13" s="41"/>
      <c r="Q13" s="41"/>
    </row>
    <row r="14" ht="15" customHeight="1" spans="1:17">
      <c r="A14" s="25"/>
      <c r="B14" s="26"/>
      <c r="C14" s="26"/>
      <c r="D14" s="31"/>
      <c r="E14" s="26"/>
      <c r="F14" s="27"/>
      <c r="G14" s="27"/>
      <c r="H14" s="25"/>
      <c r="I14" s="85"/>
      <c r="J14" s="28"/>
      <c r="K14" s="31"/>
      <c r="L14" s="29"/>
      <c r="M14" s="29" t="str">
        <f t="shared" si="0"/>
        <v/>
      </c>
      <c r="N14" s="29" t="str">
        <f t="shared" si="1"/>
        <v/>
      </c>
      <c r="O14" s="41"/>
      <c r="P14" s="41"/>
      <c r="Q14" s="41"/>
    </row>
    <row r="15" ht="15" customHeight="1" spans="1:17">
      <c r="A15" s="25"/>
      <c r="B15" s="26"/>
      <c r="C15" s="26"/>
      <c r="D15" s="31"/>
      <c r="E15" s="26"/>
      <c r="F15" s="27"/>
      <c r="G15" s="27"/>
      <c r="H15" s="25"/>
      <c r="I15" s="85"/>
      <c r="J15" s="28"/>
      <c r="K15" s="31"/>
      <c r="L15" s="29"/>
      <c r="M15" s="29" t="str">
        <f t="shared" si="0"/>
        <v/>
      </c>
      <c r="N15" s="29" t="str">
        <f t="shared" si="1"/>
        <v/>
      </c>
      <c r="O15" s="41"/>
      <c r="P15" s="41"/>
      <c r="Q15" s="41"/>
    </row>
    <row r="16" ht="15" customHeight="1" spans="1:17">
      <c r="A16" s="25"/>
      <c r="B16" s="26"/>
      <c r="C16" s="26"/>
      <c r="D16" s="31"/>
      <c r="E16" s="26"/>
      <c r="F16" s="27"/>
      <c r="G16" s="27"/>
      <c r="H16" s="25"/>
      <c r="I16" s="85"/>
      <c r="J16" s="28"/>
      <c r="K16" s="31"/>
      <c r="L16" s="29"/>
      <c r="M16" s="29" t="str">
        <f t="shared" si="0"/>
        <v/>
      </c>
      <c r="N16" s="29" t="str">
        <f t="shared" si="1"/>
        <v/>
      </c>
      <c r="O16" s="41"/>
      <c r="P16" s="41"/>
      <c r="Q16" s="41"/>
    </row>
    <row r="17" ht="15" customHeight="1" spans="1:17">
      <c r="A17" s="25"/>
      <c r="B17" s="26"/>
      <c r="C17" s="26"/>
      <c r="D17" s="31"/>
      <c r="E17" s="26"/>
      <c r="F17" s="27"/>
      <c r="G17" s="27"/>
      <c r="H17" s="25"/>
      <c r="I17" s="85"/>
      <c r="J17" s="28"/>
      <c r="K17" s="31"/>
      <c r="L17" s="29"/>
      <c r="M17" s="29" t="str">
        <f t="shared" si="0"/>
        <v/>
      </c>
      <c r="N17" s="29" t="str">
        <f t="shared" si="1"/>
        <v/>
      </c>
      <c r="O17" s="41"/>
      <c r="P17" s="41"/>
      <c r="Q17" s="41"/>
    </row>
    <row r="18" ht="15" customHeight="1" spans="1:17">
      <c r="A18" s="25"/>
      <c r="B18" s="26"/>
      <c r="C18" s="26"/>
      <c r="D18" s="31"/>
      <c r="E18" s="26"/>
      <c r="F18" s="27"/>
      <c r="G18" s="27"/>
      <c r="H18" s="25"/>
      <c r="I18" s="85"/>
      <c r="J18" s="28"/>
      <c r="K18" s="31"/>
      <c r="L18" s="29"/>
      <c r="M18" s="29" t="str">
        <f t="shared" si="0"/>
        <v/>
      </c>
      <c r="N18" s="29" t="str">
        <f t="shared" si="1"/>
        <v/>
      </c>
      <c r="O18" s="41"/>
      <c r="P18" s="41"/>
      <c r="Q18" s="41"/>
    </row>
    <row r="19" ht="15" customHeight="1" spans="1:17">
      <c r="A19" s="25"/>
      <c r="B19" s="26"/>
      <c r="C19" s="26"/>
      <c r="D19" s="31"/>
      <c r="E19" s="26"/>
      <c r="F19" s="27"/>
      <c r="G19" s="27"/>
      <c r="H19" s="25"/>
      <c r="I19" s="85"/>
      <c r="J19" s="28"/>
      <c r="K19" s="31"/>
      <c r="L19" s="29"/>
      <c r="M19" s="29" t="str">
        <f t="shared" si="0"/>
        <v/>
      </c>
      <c r="N19" s="29" t="str">
        <f t="shared" si="1"/>
        <v/>
      </c>
      <c r="O19" s="41"/>
      <c r="P19" s="41"/>
      <c r="Q19" s="41"/>
    </row>
    <row r="20" ht="15" customHeight="1" spans="1:17">
      <c r="A20" s="25"/>
      <c r="B20" s="26"/>
      <c r="C20" s="26"/>
      <c r="D20" s="31"/>
      <c r="E20" s="26"/>
      <c r="F20" s="27"/>
      <c r="G20" s="27"/>
      <c r="H20" s="25"/>
      <c r="I20" s="85"/>
      <c r="J20" s="28"/>
      <c r="K20" s="31"/>
      <c r="L20" s="29"/>
      <c r="M20" s="29" t="str">
        <f t="shared" si="0"/>
        <v/>
      </c>
      <c r="N20" s="29" t="str">
        <f t="shared" si="1"/>
        <v/>
      </c>
      <c r="O20" s="41"/>
      <c r="P20" s="41"/>
      <c r="Q20" s="41"/>
    </row>
    <row r="21" ht="15" customHeight="1" spans="1:17">
      <c r="A21" s="25"/>
      <c r="B21" s="26"/>
      <c r="C21" s="26"/>
      <c r="D21" s="31"/>
      <c r="E21" s="26"/>
      <c r="F21" s="27"/>
      <c r="G21" s="27"/>
      <c r="H21" s="25"/>
      <c r="I21" s="85"/>
      <c r="J21" s="28"/>
      <c r="K21" s="31"/>
      <c r="L21" s="29"/>
      <c r="M21" s="29" t="str">
        <f t="shared" si="0"/>
        <v/>
      </c>
      <c r="N21" s="29" t="str">
        <f t="shared" si="1"/>
        <v/>
      </c>
      <c r="O21" s="41"/>
      <c r="P21" s="41"/>
      <c r="Q21" s="41"/>
    </row>
    <row r="22" ht="15" customHeight="1" spans="1:17">
      <c r="A22" s="25"/>
      <c r="B22" s="26"/>
      <c r="C22" s="26"/>
      <c r="D22" s="31"/>
      <c r="E22" s="26"/>
      <c r="F22" s="27"/>
      <c r="G22" s="27"/>
      <c r="H22" s="25"/>
      <c r="I22" s="85"/>
      <c r="J22" s="28"/>
      <c r="K22" s="31"/>
      <c r="L22" s="29"/>
      <c r="M22" s="29" t="str">
        <f t="shared" si="0"/>
        <v/>
      </c>
      <c r="N22" s="29" t="str">
        <f t="shared" si="1"/>
        <v/>
      </c>
      <c r="O22" s="41"/>
      <c r="P22" s="41"/>
      <c r="Q22" s="41"/>
    </row>
    <row r="23" ht="15" customHeight="1" spans="1:17">
      <c r="A23" s="25"/>
      <c r="B23" s="26"/>
      <c r="C23" s="26"/>
      <c r="D23" s="31"/>
      <c r="E23" s="26"/>
      <c r="F23" s="27"/>
      <c r="G23" s="27"/>
      <c r="H23" s="25"/>
      <c r="I23" s="85"/>
      <c r="J23" s="28"/>
      <c r="K23" s="31"/>
      <c r="L23" s="29"/>
      <c r="M23" s="29" t="str">
        <f t="shared" si="0"/>
        <v/>
      </c>
      <c r="N23" s="29" t="str">
        <f t="shared" si="1"/>
        <v/>
      </c>
      <c r="O23" s="41"/>
      <c r="P23" s="41"/>
      <c r="Q23" s="41"/>
    </row>
    <row r="24" ht="15" customHeight="1" spans="1:17">
      <c r="A24" s="25"/>
      <c r="B24" s="26"/>
      <c r="C24" s="26"/>
      <c r="D24" s="31"/>
      <c r="E24" s="26"/>
      <c r="F24" s="27"/>
      <c r="G24" s="27"/>
      <c r="H24" s="25"/>
      <c r="I24" s="85"/>
      <c r="J24" s="28"/>
      <c r="K24" s="31"/>
      <c r="L24" s="29"/>
      <c r="M24" s="29" t="str">
        <f t="shared" si="0"/>
        <v/>
      </c>
      <c r="N24" s="29" t="str">
        <f t="shared" si="1"/>
        <v/>
      </c>
      <c r="O24" s="41"/>
      <c r="P24" s="41"/>
      <c r="Q24" s="41"/>
    </row>
    <row r="25" ht="15" customHeight="1" spans="1:17">
      <c r="A25" s="25"/>
      <c r="B25" s="26"/>
      <c r="C25" s="26"/>
      <c r="D25" s="31"/>
      <c r="E25" s="26"/>
      <c r="F25" s="27"/>
      <c r="G25" s="27"/>
      <c r="H25" s="25"/>
      <c r="I25" s="85"/>
      <c r="J25" s="28"/>
      <c r="K25" s="31"/>
      <c r="L25" s="29"/>
      <c r="M25" s="29" t="str">
        <f t="shared" si="0"/>
        <v/>
      </c>
      <c r="N25" s="29" t="str">
        <f t="shared" si="1"/>
        <v/>
      </c>
      <c r="O25" s="41"/>
      <c r="P25" s="41"/>
      <c r="Q25" s="41"/>
    </row>
    <row r="26" ht="15" customHeight="1" spans="1:17">
      <c r="A26" s="25"/>
      <c r="B26" s="26"/>
      <c r="C26" s="26"/>
      <c r="D26" s="31"/>
      <c r="E26" s="26"/>
      <c r="F26" s="27"/>
      <c r="G26" s="27"/>
      <c r="H26" s="25"/>
      <c r="I26" s="85"/>
      <c r="J26" s="28"/>
      <c r="K26" s="31"/>
      <c r="L26" s="29"/>
      <c r="M26" s="29" t="str">
        <f t="shared" si="0"/>
        <v/>
      </c>
      <c r="N26" s="29" t="str">
        <f t="shared" si="1"/>
        <v/>
      </c>
      <c r="O26" s="41"/>
      <c r="P26" s="41"/>
      <c r="Q26" s="41"/>
    </row>
    <row r="27" ht="15" customHeight="1" spans="1:17">
      <c r="A27" s="25"/>
      <c r="B27" s="26"/>
      <c r="C27" s="26"/>
      <c r="D27" s="31"/>
      <c r="E27" s="26"/>
      <c r="F27" s="27"/>
      <c r="G27" s="27"/>
      <c r="H27" s="25"/>
      <c r="I27" s="85"/>
      <c r="J27" s="28"/>
      <c r="K27" s="31"/>
      <c r="L27" s="29"/>
      <c r="M27" s="29" t="str">
        <f t="shared" si="0"/>
        <v/>
      </c>
      <c r="N27" s="29" t="str">
        <f t="shared" si="1"/>
        <v/>
      </c>
      <c r="O27" s="41"/>
      <c r="P27" s="41"/>
      <c r="Q27" s="41"/>
    </row>
    <row r="28" ht="15" customHeight="1" spans="1:17">
      <c r="A28" s="25"/>
      <c r="B28" s="26"/>
      <c r="C28" s="26"/>
      <c r="D28" s="31"/>
      <c r="E28" s="26"/>
      <c r="F28" s="27"/>
      <c r="G28" s="27"/>
      <c r="H28" s="25"/>
      <c r="I28" s="85"/>
      <c r="J28" s="28"/>
      <c r="K28" s="31"/>
      <c r="L28" s="29"/>
      <c r="M28" s="29" t="str">
        <f t="shared" si="0"/>
        <v/>
      </c>
      <c r="N28" s="29" t="str">
        <f t="shared" si="1"/>
        <v/>
      </c>
      <c r="O28" s="41"/>
      <c r="P28" s="41"/>
      <c r="Q28" s="41"/>
    </row>
    <row r="29" s="14" customFormat="1" ht="15" customHeight="1" spans="1:17">
      <c r="A29" s="100" t="s">
        <v>402</v>
      </c>
      <c r="B29" s="101"/>
      <c r="C29" s="101"/>
      <c r="D29" s="100"/>
      <c r="E29" s="100"/>
      <c r="F29" s="89"/>
      <c r="G29" s="89"/>
      <c r="H29" s="22"/>
      <c r="I29" s="22"/>
      <c r="J29" s="35">
        <f>SUM(J7:J28)</f>
        <v>0</v>
      </c>
      <c r="K29" s="36">
        <f>SUM(K7:K28)</f>
        <v>0</v>
      </c>
      <c r="L29" s="37">
        <f>SUM(L7:L28)</f>
        <v>0</v>
      </c>
      <c r="M29" s="37" t="str">
        <f t="shared" si="0"/>
        <v/>
      </c>
      <c r="N29" s="37" t="str">
        <f t="shared" si="1"/>
        <v/>
      </c>
      <c r="O29" s="42"/>
      <c r="P29" s="42"/>
      <c r="Q29" s="42"/>
    </row>
    <row r="30" ht="15" customHeight="1" spans="1:17">
      <c r="A30" s="26" t="s">
        <v>441</v>
      </c>
      <c r="B30" s="26"/>
      <c r="C30" s="26"/>
      <c r="D30" s="26"/>
      <c r="E30" s="26"/>
      <c r="F30" s="98"/>
      <c r="G30" s="98"/>
      <c r="H30" s="25"/>
      <c r="I30" s="25"/>
      <c r="J30" s="28"/>
      <c r="K30" s="31"/>
      <c r="L30" s="29"/>
      <c r="M30" s="29" t="str">
        <f t="shared" si="0"/>
        <v/>
      </c>
      <c r="N30" s="29" t="str">
        <f t="shared" si="1"/>
        <v/>
      </c>
      <c r="O30" s="41"/>
      <c r="P30" s="41"/>
      <c r="Q30" s="41"/>
    </row>
    <row r="31" s="14" customFormat="1" ht="15" customHeight="1" spans="1:17">
      <c r="A31" s="100" t="s">
        <v>405</v>
      </c>
      <c r="B31" s="100"/>
      <c r="C31" s="100"/>
      <c r="D31" s="33"/>
      <c r="E31" s="33"/>
      <c r="F31" s="89"/>
      <c r="G31" s="89"/>
      <c r="H31" s="22"/>
      <c r="I31" s="22"/>
      <c r="J31" s="35">
        <f>J29-J30</f>
        <v>0</v>
      </c>
      <c r="K31" s="36">
        <f>K29-K30</f>
        <v>0</v>
      </c>
      <c r="L31" s="37">
        <f>L29-L30</f>
        <v>0</v>
      </c>
      <c r="M31" s="37" t="str">
        <f t="shared" si="0"/>
        <v/>
      </c>
      <c r="N31" s="37" t="str">
        <f t="shared" si="1"/>
        <v/>
      </c>
      <c r="O31" s="42"/>
      <c r="P31" s="42"/>
      <c r="Q31" s="42"/>
    </row>
  </sheetData>
  <mergeCells count="6">
    <mergeCell ref="A2:O2"/>
    <mergeCell ref="A3:O3"/>
    <mergeCell ref="A29:C29"/>
    <mergeCell ref="A30:C30"/>
    <mergeCell ref="A31:C31"/>
    <mergeCell ref="P4:Q5"/>
  </mergeCells>
  <hyperlinks>
    <hyperlink ref="A1" location="索引目录!E42" display="返回索引页"/>
    <hyperlink ref="B1" location="在建工程汇总!B9" display="返回"/>
  </hyperlinks>
  <printOptions horizontalCentered="1"/>
  <pageMargins left="0.15748031496063" right="0.15748031496063" top="0.984251968503937" bottom="0.78740157480315" header="0.984251968503937" footer="0.393700787401575"/>
  <pageSetup paperSize="9" scale="97"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45"/>
  <sheetViews>
    <sheetView workbookViewId="0">
      <selection activeCell="D18" sqref="D18"/>
    </sheetView>
  </sheetViews>
  <sheetFormatPr defaultColWidth="7" defaultRowHeight="18" customHeight="1"/>
  <cols>
    <col min="1" max="1" width="21.25" style="430" customWidth="1"/>
    <col min="2" max="2" width="4.5" style="431" customWidth="1"/>
    <col min="3" max="4" width="17.125" style="432" customWidth="1"/>
    <col min="5" max="5" width="8.25" style="430" customWidth="1"/>
    <col min="6" max="6" width="33.75" style="430" customWidth="1"/>
    <col min="7" max="7" width="4.625" style="431" customWidth="1"/>
    <col min="8" max="9" width="20.5" style="432" customWidth="1"/>
    <col min="10" max="10" width="15.625" style="430" customWidth="1"/>
    <col min="11" max="11" width="14.375" style="430"/>
    <col min="12" max="16384" width="7" style="430"/>
  </cols>
  <sheetData>
    <row r="1" s="427" customFormat="1" customHeight="1" spans="1:10">
      <c r="A1" s="433" t="s">
        <v>139</v>
      </c>
      <c r="B1" s="434"/>
      <c r="C1" s="434"/>
      <c r="D1" s="434"/>
      <c r="E1" s="434"/>
      <c r="F1" s="434"/>
      <c r="G1" s="434"/>
      <c r="H1" s="434"/>
      <c r="I1" s="434"/>
      <c r="J1" s="434"/>
    </row>
    <row r="2" s="427" customFormat="1" customHeight="1" spans="1:10">
      <c r="A2" s="435" t="s">
        <v>39</v>
      </c>
      <c r="B2" s="434"/>
      <c r="C2" s="434"/>
      <c r="D2" s="434"/>
      <c r="E2" s="434"/>
      <c r="F2" s="434"/>
      <c r="G2" s="434"/>
      <c r="H2" s="434"/>
      <c r="I2" s="434"/>
      <c r="J2" s="434"/>
    </row>
    <row r="3" s="428" customFormat="1" customHeight="1" spans="1:10">
      <c r="A3" s="436" t="str">
        <f>CONCATENATE(封面!F9,封面!G9,封面!H9,封面!I9,封面!J9,封面!K9)</f>
        <v>2025年1月31日</v>
      </c>
      <c r="B3" s="436"/>
      <c r="C3" s="436"/>
      <c r="D3" s="436"/>
      <c r="E3" s="436"/>
      <c r="F3" s="436"/>
      <c r="G3" s="436"/>
      <c r="H3" s="436"/>
      <c r="I3" s="436"/>
      <c r="J3" s="436"/>
    </row>
    <row r="4" customHeight="1" spans="1:10">
      <c r="A4" s="437" t="str">
        <f>"编制单位:"&amp;封面!F7</f>
        <v>编制单位:北京巴布科克·威尔科克斯有限公司</v>
      </c>
      <c r="B4" s="438"/>
      <c r="C4" s="438"/>
      <c r="E4" s="439"/>
      <c r="J4" s="474" t="s">
        <v>168</v>
      </c>
    </row>
    <row r="5" s="429" customFormat="1" customHeight="1" spans="1:10">
      <c r="A5" s="440" t="s">
        <v>230</v>
      </c>
      <c r="B5" s="440" t="s">
        <v>231</v>
      </c>
      <c r="C5" s="440" t="s">
        <v>232</v>
      </c>
      <c r="D5" s="440" t="s">
        <v>233</v>
      </c>
      <c r="E5" s="440" t="s">
        <v>234</v>
      </c>
      <c r="F5" s="440" t="s">
        <v>235</v>
      </c>
      <c r="G5" s="440" t="s">
        <v>231</v>
      </c>
      <c r="H5" s="440" t="s">
        <v>232</v>
      </c>
      <c r="I5" s="440" t="s">
        <v>233</v>
      </c>
      <c r="J5" s="440" t="s">
        <v>234</v>
      </c>
    </row>
    <row r="6" customHeight="1" spans="1:10">
      <c r="A6" s="441" t="s">
        <v>236</v>
      </c>
      <c r="B6" s="442">
        <v>1</v>
      </c>
      <c r="C6" s="443"/>
      <c r="D6" s="443"/>
      <c r="E6" s="444"/>
      <c r="F6" s="445" t="s">
        <v>237</v>
      </c>
      <c r="G6" s="442">
        <v>35</v>
      </c>
      <c r="H6" s="443"/>
      <c r="I6" s="443"/>
      <c r="J6" s="444"/>
    </row>
    <row r="7" customHeight="1" spans="1:10">
      <c r="A7" s="446" t="s">
        <v>43</v>
      </c>
      <c r="B7" s="442">
        <v>2</v>
      </c>
      <c r="C7" s="447"/>
      <c r="D7" s="447"/>
      <c r="E7" s="444"/>
      <c r="F7" s="446" t="s">
        <v>46</v>
      </c>
      <c r="G7" s="442">
        <v>36</v>
      </c>
      <c r="H7" s="447"/>
      <c r="I7" s="447"/>
      <c r="J7" s="444"/>
    </row>
    <row r="8" customHeight="1" spans="1:10">
      <c r="A8" s="446" t="s">
        <v>51</v>
      </c>
      <c r="B8" s="442">
        <v>3</v>
      </c>
      <c r="C8" s="447"/>
      <c r="D8" s="447"/>
      <c r="E8" s="444"/>
      <c r="F8" s="446" t="s">
        <v>48</v>
      </c>
      <c r="G8" s="442">
        <v>37</v>
      </c>
      <c r="H8" s="447"/>
      <c r="I8" s="447"/>
      <c r="J8" s="444"/>
    </row>
    <row r="9" customHeight="1" spans="1:10">
      <c r="A9" s="448" t="s">
        <v>60</v>
      </c>
      <c r="B9" s="442">
        <v>4</v>
      </c>
      <c r="C9" s="447"/>
      <c r="D9" s="447"/>
      <c r="E9" s="444"/>
      <c r="F9" s="448" t="s">
        <v>50</v>
      </c>
      <c r="G9" s="442">
        <v>38</v>
      </c>
      <c r="H9" s="447"/>
      <c r="I9" s="447"/>
      <c r="J9" s="444"/>
    </row>
    <row r="10" customHeight="1" spans="1:10">
      <c r="A10" s="448" t="s">
        <v>238</v>
      </c>
      <c r="B10" s="442">
        <v>5</v>
      </c>
      <c r="C10" s="447"/>
      <c r="D10" s="447"/>
      <c r="E10" s="444"/>
      <c r="F10" s="448" t="s">
        <v>239</v>
      </c>
      <c r="G10" s="442">
        <v>39</v>
      </c>
      <c r="H10" s="447"/>
      <c r="I10" s="447"/>
      <c r="J10" s="444"/>
    </row>
    <row r="11" customHeight="1" spans="1:10">
      <c r="A11" s="446" t="s">
        <v>240</v>
      </c>
      <c r="B11" s="442">
        <v>6</v>
      </c>
      <c r="C11" s="447"/>
      <c r="D11" s="447"/>
      <c r="E11" s="444"/>
      <c r="F11" s="446" t="s">
        <v>241</v>
      </c>
      <c r="G11" s="442">
        <v>40</v>
      </c>
      <c r="H11" s="447"/>
      <c r="I11" s="447"/>
      <c r="J11" s="444"/>
    </row>
    <row r="12" customHeight="1" spans="1:10">
      <c r="A12" s="448" t="s">
        <v>68</v>
      </c>
      <c r="B12" s="442">
        <v>7</v>
      </c>
      <c r="C12" s="447"/>
      <c r="D12" s="447"/>
      <c r="E12" s="444"/>
      <c r="F12" s="448" t="s">
        <v>59</v>
      </c>
      <c r="G12" s="442">
        <v>41</v>
      </c>
      <c r="H12" s="447"/>
      <c r="I12" s="447"/>
      <c r="J12" s="444"/>
    </row>
    <row r="13" customHeight="1" spans="1:10">
      <c r="A13" s="448" t="s">
        <v>74</v>
      </c>
      <c r="B13" s="442">
        <v>8</v>
      </c>
      <c r="C13" s="447"/>
      <c r="D13" s="447"/>
      <c r="E13" s="444"/>
      <c r="F13" s="446" t="s">
        <v>61</v>
      </c>
      <c r="G13" s="442">
        <v>42</v>
      </c>
      <c r="H13" s="447"/>
      <c r="I13" s="447"/>
      <c r="J13" s="444"/>
    </row>
    <row r="14" customHeight="1" spans="1:10">
      <c r="A14" s="448" t="s">
        <v>92</v>
      </c>
      <c r="B14" s="442">
        <v>9</v>
      </c>
      <c r="C14" s="443"/>
      <c r="D14" s="443"/>
      <c r="E14" s="444"/>
      <c r="F14" s="446" t="s">
        <v>63</v>
      </c>
      <c r="G14" s="442">
        <v>43</v>
      </c>
      <c r="H14" s="447"/>
      <c r="I14" s="447"/>
      <c r="J14" s="444"/>
    </row>
    <row r="15" customHeight="1" spans="1:10">
      <c r="A15" s="448" t="s">
        <v>94</v>
      </c>
      <c r="B15" s="442">
        <v>10</v>
      </c>
      <c r="C15" s="443"/>
      <c r="D15" s="443"/>
      <c r="E15" s="444"/>
      <c r="F15" s="446" t="s">
        <v>65</v>
      </c>
      <c r="G15" s="442">
        <v>44</v>
      </c>
      <c r="H15" s="447"/>
      <c r="I15" s="447"/>
      <c r="J15" s="444"/>
    </row>
    <row r="16" customHeight="1" spans="1:10">
      <c r="A16" s="446" t="s">
        <v>242</v>
      </c>
      <c r="B16" s="442">
        <v>11</v>
      </c>
      <c r="C16" s="443"/>
      <c r="D16" s="443"/>
      <c r="E16" s="444"/>
      <c r="F16" s="448" t="s">
        <v>243</v>
      </c>
      <c r="G16" s="442">
        <v>45</v>
      </c>
      <c r="H16" s="447"/>
      <c r="I16" s="447"/>
      <c r="J16" s="444"/>
    </row>
    <row r="17" customHeight="1" spans="1:10">
      <c r="A17" s="446" t="s">
        <v>137</v>
      </c>
      <c r="B17" s="442">
        <v>12</v>
      </c>
      <c r="C17" s="443"/>
      <c r="D17" s="443"/>
      <c r="E17" s="444"/>
      <c r="F17" s="446" t="s">
        <v>244</v>
      </c>
      <c r="G17" s="442">
        <v>46</v>
      </c>
      <c r="H17" s="447"/>
      <c r="I17" s="447"/>
      <c r="J17" s="444"/>
    </row>
    <row r="18" customHeight="1" spans="1:10">
      <c r="A18" s="440" t="s">
        <v>245</v>
      </c>
      <c r="B18" s="449">
        <v>13</v>
      </c>
      <c r="C18" s="450">
        <f>SUM(C7:C17)</f>
        <v>0</v>
      </c>
      <c r="D18" s="450">
        <f>SUM(D7:D17)</f>
        <v>0</v>
      </c>
      <c r="E18" s="451"/>
      <c r="F18" s="446" t="s">
        <v>76</v>
      </c>
      <c r="G18" s="442">
        <v>47</v>
      </c>
      <c r="H18" s="447"/>
      <c r="I18" s="447"/>
      <c r="J18" s="444"/>
    </row>
    <row r="19" customHeight="1" spans="1:10">
      <c r="A19" s="452" t="s">
        <v>246</v>
      </c>
      <c r="B19" s="442">
        <v>14</v>
      </c>
      <c r="C19" s="447"/>
      <c r="D19" s="447"/>
      <c r="E19" s="444"/>
      <c r="F19" s="453" t="s">
        <v>247</v>
      </c>
      <c r="G19" s="449">
        <v>48</v>
      </c>
      <c r="H19" s="454">
        <f>SUM(H7:H18)</f>
        <v>0</v>
      </c>
      <c r="I19" s="454">
        <f>SUM(I7:I18)</f>
        <v>0</v>
      </c>
      <c r="J19" s="444"/>
    </row>
    <row r="20" customHeight="1" spans="1:10">
      <c r="A20" s="448" t="s">
        <v>99</v>
      </c>
      <c r="B20" s="442">
        <v>15</v>
      </c>
      <c r="C20" s="443"/>
      <c r="D20" s="443"/>
      <c r="E20" s="444"/>
      <c r="F20" s="444" t="s">
        <v>248</v>
      </c>
      <c r="G20" s="442">
        <v>49</v>
      </c>
      <c r="H20" s="447"/>
      <c r="I20" s="447"/>
      <c r="J20" s="444"/>
    </row>
    <row r="21" customHeight="1" spans="1:10">
      <c r="A21" s="448" t="s">
        <v>100</v>
      </c>
      <c r="B21" s="442">
        <v>16</v>
      </c>
      <c r="C21" s="443"/>
      <c r="D21" s="443"/>
      <c r="E21" s="444"/>
      <c r="F21" s="446" t="s">
        <v>79</v>
      </c>
      <c r="G21" s="442">
        <v>50</v>
      </c>
      <c r="H21" s="447"/>
      <c r="I21" s="447"/>
      <c r="J21" s="444"/>
    </row>
    <row r="22" customHeight="1" spans="1:10">
      <c r="A22" s="446" t="s">
        <v>101</v>
      </c>
      <c r="B22" s="442">
        <v>17</v>
      </c>
      <c r="C22" s="443"/>
      <c r="D22" s="443"/>
      <c r="E22" s="444"/>
      <c r="F22" s="446" t="s">
        <v>81</v>
      </c>
      <c r="G22" s="442">
        <v>51</v>
      </c>
      <c r="H22" s="447"/>
      <c r="I22" s="447"/>
      <c r="J22" s="444"/>
    </row>
    <row r="23" customHeight="1" spans="1:10">
      <c r="A23" s="446" t="s">
        <v>102</v>
      </c>
      <c r="B23" s="442">
        <v>18</v>
      </c>
      <c r="C23" s="443"/>
      <c r="D23" s="443"/>
      <c r="E23" s="444"/>
      <c r="F23" s="448" t="s">
        <v>83</v>
      </c>
      <c r="G23" s="442">
        <v>52</v>
      </c>
      <c r="H23" s="447"/>
      <c r="I23" s="447"/>
      <c r="J23" s="444"/>
    </row>
    <row r="24" customHeight="1" spans="1:10">
      <c r="A24" s="448" t="s">
        <v>103</v>
      </c>
      <c r="B24" s="442">
        <v>19</v>
      </c>
      <c r="C24" s="443"/>
      <c r="D24" s="443"/>
      <c r="E24" s="444"/>
      <c r="F24" s="446" t="s">
        <v>85</v>
      </c>
      <c r="G24" s="442">
        <v>53</v>
      </c>
      <c r="H24" s="447"/>
      <c r="I24" s="447"/>
      <c r="J24" s="444"/>
    </row>
    <row r="25" customHeight="1" spans="1:10">
      <c r="A25" s="448" t="s">
        <v>104</v>
      </c>
      <c r="B25" s="442">
        <v>20</v>
      </c>
      <c r="C25" s="443"/>
      <c r="D25" s="443"/>
      <c r="E25" s="444"/>
      <c r="F25" s="446" t="s">
        <v>89</v>
      </c>
      <c r="G25" s="442">
        <v>54</v>
      </c>
      <c r="H25" s="447"/>
      <c r="I25" s="447"/>
      <c r="J25" s="444"/>
    </row>
    <row r="26" customHeight="1" spans="1:10">
      <c r="A26" s="448" t="s">
        <v>105</v>
      </c>
      <c r="B26" s="442">
        <v>21</v>
      </c>
      <c r="C26" s="443"/>
      <c r="D26" s="443"/>
      <c r="E26" s="444"/>
      <c r="F26" s="448" t="s">
        <v>91</v>
      </c>
      <c r="G26" s="442">
        <v>55</v>
      </c>
      <c r="H26" s="447"/>
      <c r="I26" s="447"/>
      <c r="J26" s="445"/>
    </row>
    <row r="27" customHeight="1" spans="1:10">
      <c r="A27" s="446" t="s">
        <v>110</v>
      </c>
      <c r="B27" s="442">
        <v>22</v>
      </c>
      <c r="C27" s="443"/>
      <c r="D27" s="443"/>
      <c r="E27" s="444"/>
      <c r="F27" s="446" t="s">
        <v>93</v>
      </c>
      <c r="G27" s="442">
        <v>56</v>
      </c>
      <c r="H27" s="443"/>
      <c r="I27" s="443"/>
      <c r="J27" s="444"/>
    </row>
    <row r="28" customHeight="1" spans="1:10">
      <c r="A28" s="446" t="s">
        <v>119</v>
      </c>
      <c r="B28" s="442">
        <v>23</v>
      </c>
      <c r="C28" s="443"/>
      <c r="D28" s="443"/>
      <c r="E28" s="444"/>
      <c r="F28" s="446" t="s">
        <v>95</v>
      </c>
      <c r="G28" s="442">
        <v>57</v>
      </c>
      <c r="H28" s="443"/>
      <c r="I28" s="443"/>
      <c r="J28" s="444"/>
    </row>
    <row r="29" customHeight="1" spans="1:10">
      <c r="A29" s="446" t="s">
        <v>125</v>
      </c>
      <c r="B29" s="442">
        <v>24</v>
      </c>
      <c r="C29" s="443"/>
      <c r="D29" s="443"/>
      <c r="E29" s="444"/>
      <c r="F29" s="453" t="s">
        <v>249</v>
      </c>
      <c r="G29" s="449">
        <v>58</v>
      </c>
      <c r="H29" s="454">
        <f>SUM(H21:H28)</f>
        <v>0</v>
      </c>
      <c r="I29" s="454">
        <f>SUM(I21:I28)</f>
        <v>0</v>
      </c>
      <c r="J29" s="451"/>
    </row>
    <row r="30" customHeight="1" spans="1:10">
      <c r="A30" s="446" t="s">
        <v>126</v>
      </c>
      <c r="B30" s="442">
        <v>25</v>
      </c>
      <c r="C30" s="443"/>
      <c r="D30" s="443"/>
      <c r="E30" s="444"/>
      <c r="F30" s="455" t="s">
        <v>250</v>
      </c>
      <c r="G30" s="449">
        <v>59</v>
      </c>
      <c r="H30" s="456">
        <f>H19+H29</f>
        <v>0</v>
      </c>
      <c r="I30" s="456">
        <f>I19+I29</f>
        <v>0</v>
      </c>
      <c r="J30" s="444"/>
    </row>
    <row r="31" customHeight="1" spans="1:10">
      <c r="A31" s="448" t="s">
        <v>127</v>
      </c>
      <c r="B31" s="442">
        <v>26</v>
      </c>
      <c r="C31" s="443"/>
      <c r="D31" s="443"/>
      <c r="E31" s="444"/>
      <c r="F31" s="445" t="s">
        <v>251</v>
      </c>
      <c r="G31" s="442">
        <v>60</v>
      </c>
      <c r="H31" s="443"/>
      <c r="I31" s="443"/>
      <c r="J31" s="444"/>
    </row>
    <row r="32" customHeight="1" spans="1:10">
      <c r="A32" s="446" t="s">
        <v>128</v>
      </c>
      <c r="B32" s="442">
        <v>27</v>
      </c>
      <c r="C32" s="443"/>
      <c r="D32" s="443"/>
      <c r="E32" s="444"/>
      <c r="F32" s="448" t="s">
        <v>252</v>
      </c>
      <c r="G32" s="442">
        <v>61</v>
      </c>
      <c r="H32" s="447"/>
      <c r="I32" s="447"/>
      <c r="J32" s="444"/>
    </row>
    <row r="33" customHeight="1" spans="1:10">
      <c r="A33" s="446" t="s">
        <v>133</v>
      </c>
      <c r="B33" s="442">
        <v>28</v>
      </c>
      <c r="C33" s="443"/>
      <c r="D33" s="443"/>
      <c r="E33" s="444"/>
      <c r="F33" s="448" t="s">
        <v>253</v>
      </c>
      <c r="G33" s="442">
        <v>62</v>
      </c>
      <c r="H33" s="447"/>
      <c r="I33" s="447"/>
      <c r="J33" s="444"/>
    </row>
    <row r="34" customHeight="1" spans="1:10">
      <c r="A34" s="446" t="s">
        <v>134</v>
      </c>
      <c r="B34" s="442">
        <v>29</v>
      </c>
      <c r="C34" s="443"/>
      <c r="D34" s="443"/>
      <c r="E34" s="444"/>
      <c r="F34" s="448" t="s">
        <v>254</v>
      </c>
      <c r="G34" s="442">
        <v>63</v>
      </c>
      <c r="H34" s="447"/>
      <c r="I34" s="447"/>
      <c r="J34" s="444"/>
    </row>
    <row r="35" customHeight="1" spans="1:10">
      <c r="A35" s="446" t="s">
        <v>135</v>
      </c>
      <c r="B35" s="442">
        <v>30</v>
      </c>
      <c r="C35" s="443"/>
      <c r="D35" s="443"/>
      <c r="E35" s="444"/>
      <c r="F35" s="448" t="s">
        <v>255</v>
      </c>
      <c r="G35" s="442">
        <v>64</v>
      </c>
      <c r="H35" s="447"/>
      <c r="I35" s="447"/>
      <c r="J35" s="444"/>
    </row>
    <row r="36" customHeight="1" spans="1:10">
      <c r="A36" s="446" t="s">
        <v>136</v>
      </c>
      <c r="B36" s="442">
        <v>31</v>
      </c>
      <c r="C36" s="443"/>
      <c r="D36" s="443"/>
      <c r="E36" s="444"/>
      <c r="F36" s="446" t="s">
        <v>256</v>
      </c>
      <c r="G36" s="442">
        <v>65</v>
      </c>
      <c r="H36" s="447"/>
      <c r="I36" s="447"/>
      <c r="J36" s="444"/>
    </row>
    <row r="37" customHeight="1" spans="1:10">
      <c r="A37" s="448" t="s">
        <v>137</v>
      </c>
      <c r="B37" s="442">
        <v>32</v>
      </c>
      <c r="C37" s="443"/>
      <c r="D37" s="443"/>
      <c r="E37" s="444"/>
      <c r="F37" s="446" t="s">
        <v>257</v>
      </c>
      <c r="G37" s="442">
        <v>66</v>
      </c>
      <c r="H37" s="457"/>
      <c r="I37" s="457"/>
      <c r="J37" s="444"/>
    </row>
    <row r="38" customHeight="1" spans="1:10">
      <c r="A38" s="440" t="s">
        <v>258</v>
      </c>
      <c r="B38" s="449">
        <v>33</v>
      </c>
      <c r="C38" s="450">
        <f>SUM(C20:C37)</f>
        <v>0</v>
      </c>
      <c r="D38" s="450">
        <f>SUM(D20:D37)</f>
        <v>0</v>
      </c>
      <c r="E38" s="451"/>
      <c r="F38" s="448" t="s">
        <v>259</v>
      </c>
      <c r="G38" s="442">
        <v>67</v>
      </c>
      <c r="H38" s="457"/>
      <c r="I38" s="457"/>
      <c r="J38" s="444"/>
    </row>
    <row r="39" customHeight="1" spans="1:10">
      <c r="A39" s="452"/>
      <c r="B39" s="442"/>
      <c r="C39" s="457"/>
      <c r="D39" s="457"/>
      <c r="E39" s="452"/>
      <c r="F39" s="448" t="s">
        <v>260</v>
      </c>
      <c r="G39" s="442">
        <v>68</v>
      </c>
      <c r="H39" s="457"/>
      <c r="I39" s="457"/>
      <c r="J39" s="444"/>
    </row>
    <row r="40" customHeight="1" spans="1:10">
      <c r="A40" s="458"/>
      <c r="B40" s="459"/>
      <c r="C40" s="460"/>
      <c r="D40" s="460"/>
      <c r="E40" s="461"/>
      <c r="F40" s="446" t="s">
        <v>261</v>
      </c>
      <c r="G40" s="442">
        <v>69</v>
      </c>
      <c r="H40" s="443"/>
      <c r="I40" s="443"/>
      <c r="J40" s="444"/>
    </row>
    <row r="41" customHeight="1" spans="1:10">
      <c r="A41" s="462"/>
      <c r="B41" s="463"/>
      <c r="C41" s="464"/>
      <c r="D41" s="464"/>
      <c r="E41" s="465"/>
      <c r="F41" s="446" t="s">
        <v>262</v>
      </c>
      <c r="G41" s="442">
        <v>70</v>
      </c>
      <c r="H41" s="447"/>
      <c r="I41" s="447"/>
      <c r="J41" s="478"/>
    </row>
    <row r="42" customHeight="1" spans="1:10">
      <c r="A42" s="462"/>
      <c r="B42" s="463"/>
      <c r="C42" s="464"/>
      <c r="D42" s="464"/>
      <c r="E42" s="465"/>
      <c r="F42" s="466" t="s">
        <v>263</v>
      </c>
      <c r="G42" s="449">
        <v>71</v>
      </c>
      <c r="H42" s="467">
        <f>SUM(H32,H33,H36,H38,H39,H40,H41)-H37</f>
        <v>0</v>
      </c>
      <c r="I42" s="467">
        <f>SUM(I32,I33,I36,I38,I39,I40,I41)-I37</f>
        <v>0</v>
      </c>
      <c r="J42" s="444"/>
    </row>
    <row r="43" customHeight="1" spans="1:10">
      <c r="A43" s="468" t="s">
        <v>264</v>
      </c>
      <c r="B43" s="469">
        <v>34</v>
      </c>
      <c r="C43" s="456">
        <f>SUM(C38,C18)</f>
        <v>0</v>
      </c>
      <c r="D43" s="456">
        <f>SUM(D38,D18)</f>
        <v>0</v>
      </c>
      <c r="E43" s="470"/>
      <c r="F43" s="471" t="s">
        <v>265</v>
      </c>
      <c r="G43" s="449">
        <v>72</v>
      </c>
      <c r="H43" s="472">
        <f>H30+H42</f>
        <v>0</v>
      </c>
      <c r="I43" s="472">
        <f>I30+I42</f>
        <v>0</v>
      </c>
      <c r="J43" s="444"/>
    </row>
    <row r="44" customHeight="1" spans="1:8">
      <c r="A44" s="473" t="s">
        <v>266</v>
      </c>
      <c r="E44" s="473" t="s">
        <v>267</v>
      </c>
      <c r="H44" s="474" t="s">
        <v>268</v>
      </c>
    </row>
    <row r="45" customHeight="1" spans="6:9">
      <c r="F45" s="475" t="s">
        <v>269</v>
      </c>
      <c r="G45" s="476"/>
      <c r="H45" s="477">
        <f>H43-C43</f>
        <v>0</v>
      </c>
      <c r="I45" s="477">
        <f>I43-D43</f>
        <v>0</v>
      </c>
    </row>
  </sheetData>
  <sheetProtection formatCells="0" formatRows="0" insertRows="0" deleteRows="0" sort="0" autoFilter="0" pivotTables="0"/>
  <mergeCells count="3">
    <mergeCell ref="A2:J2"/>
    <mergeCell ref="A3:J3"/>
    <mergeCell ref="A4:C4"/>
  </mergeCells>
  <hyperlinks>
    <hyperlink ref="A1" location="索引目录!C4" display="返回索引页"/>
  </hyperlinks>
  <printOptions horizontalCentered="1"/>
  <pageMargins left="1.10236220472441" right="0.433070866141732" top="0.393700787401575" bottom="0.196850393700787" header="0.511811023622047" footer="0.511811023622047"/>
  <pageSetup paperSize="9" scale="74" orientation="landscape"/>
  <headerFooter alignWithMargins="0"/>
  <drawing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62">
    <pageSetUpPr fitToPage="1"/>
  </sheetPr>
  <dimension ref="A1:Y31"/>
  <sheetViews>
    <sheetView view="pageBreakPreview" zoomScale="80" zoomScaleNormal="90" workbookViewId="0">
      <pane ySplit="7" topLeftCell="A8" activePane="bottomLeft" state="frozen"/>
      <selection/>
      <selection pane="bottomLeft" activeCell="X4" sqref="X4:Y7"/>
    </sheetView>
  </sheetViews>
  <sheetFormatPr defaultColWidth="9" defaultRowHeight="15.75" customHeight="1"/>
  <cols>
    <col min="1" max="1" width="5.125" style="15" customWidth="1"/>
    <col min="2" max="3" width="8.25" style="15" customWidth="1"/>
    <col min="4" max="4" width="4.75" style="15" customWidth="1"/>
    <col min="5" max="5" width="5" style="15" customWidth="1"/>
    <col min="6" max="6" width="8.25" style="15" customWidth="1"/>
    <col min="7" max="7" width="7.75" style="15" customWidth="1"/>
    <col min="8" max="8" width="4.5" style="15" customWidth="1"/>
    <col min="9" max="9" width="9" style="15" hidden="1" customWidth="1" outlineLevel="1"/>
    <col min="10" max="10" width="7.75" style="15" hidden="1" customWidth="1" outlineLevel="1"/>
    <col min="11" max="11" width="10.75" style="15" hidden="1" customWidth="1" outlineLevel="1"/>
    <col min="12" max="12" width="11" style="15" hidden="1" customWidth="1" outlineLevel="1"/>
    <col min="13" max="13" width="6.625" style="15" customWidth="1" collapsed="1"/>
    <col min="14" max="14" width="8.25" style="15" customWidth="1"/>
    <col min="15" max="15" width="12.25" style="15" customWidth="1"/>
    <col min="16" max="16" width="4.75" style="15" customWidth="1"/>
    <col min="17" max="17" width="7.5" style="15" customWidth="1"/>
    <col min="18" max="18" width="8.25" style="15" customWidth="1"/>
    <col min="19" max="19" width="12.25" style="15" customWidth="1"/>
    <col min="20" max="20" width="4.75" style="15" customWidth="1"/>
    <col min="21" max="21" width="4.625" style="15" customWidth="1"/>
    <col min="22" max="22" width="4.5" style="15" customWidth="1"/>
    <col min="23" max="23" width="5.625" style="15" customWidth="1"/>
    <col min="24" max="25" width="11.375" style="15" customWidth="1"/>
    <col min="26" max="16384" width="9" style="15"/>
  </cols>
  <sheetData>
    <row r="1" s="86" customFormat="1" ht="10.5" spans="1:23">
      <c r="A1" s="91" t="s">
        <v>324</v>
      </c>
      <c r="B1" s="87" t="s">
        <v>272</v>
      </c>
      <c r="C1" s="91"/>
      <c r="D1" s="91"/>
      <c r="E1" s="91"/>
      <c r="F1" s="88"/>
      <c r="G1" s="88"/>
      <c r="H1" s="88"/>
      <c r="I1" s="88"/>
      <c r="J1" s="88"/>
      <c r="K1" s="88"/>
      <c r="L1" s="88"/>
      <c r="M1" s="88"/>
      <c r="N1" s="88"/>
      <c r="O1" s="88"/>
      <c r="P1" s="88"/>
      <c r="Q1" s="88"/>
      <c r="R1" s="88"/>
      <c r="S1" s="88"/>
      <c r="T1" s="88"/>
      <c r="U1" s="88"/>
      <c r="V1" s="88"/>
      <c r="W1" s="88"/>
    </row>
    <row r="2" s="12" customFormat="1" ht="30" customHeight="1" spans="1:23">
      <c r="A2" s="19" t="s">
        <v>1367</v>
      </c>
      <c r="B2" s="19"/>
      <c r="C2" s="19"/>
      <c r="D2" s="19"/>
      <c r="E2" s="19"/>
      <c r="F2" s="19"/>
      <c r="G2" s="19"/>
      <c r="H2" s="19"/>
      <c r="I2" s="19"/>
      <c r="J2" s="19"/>
      <c r="K2" s="19"/>
      <c r="L2" s="19"/>
      <c r="M2" s="19"/>
      <c r="N2" s="19"/>
      <c r="O2" s="19"/>
      <c r="P2" s="19"/>
      <c r="Q2" s="19"/>
      <c r="R2" s="19"/>
      <c r="S2" s="19"/>
      <c r="T2" s="19"/>
      <c r="U2" s="19"/>
      <c r="V2" s="19"/>
      <c r="W2" s="19"/>
    </row>
    <row r="3" ht="15" customHeight="1" spans="1:23">
      <c r="A3" s="20" t="str">
        <f>CONCATENATE(封面!D9,封面!F9,封面!G9,封面!H9,封面!I9,封面!J9,封面!K9)</f>
        <v>评估基准日：2025年1月31日</v>
      </c>
      <c r="B3" s="20"/>
      <c r="C3" s="20"/>
      <c r="D3" s="20"/>
      <c r="E3" s="20"/>
      <c r="F3" s="20"/>
      <c r="G3" s="20"/>
      <c r="H3" s="20"/>
      <c r="I3" s="20"/>
      <c r="J3" s="20"/>
      <c r="K3" s="20"/>
      <c r="L3" s="20"/>
      <c r="M3" s="20"/>
      <c r="N3" s="20"/>
      <c r="O3" s="20"/>
      <c r="P3" s="38"/>
      <c r="Q3" s="38"/>
      <c r="R3" s="38"/>
      <c r="S3" s="38"/>
      <c r="T3" s="38"/>
      <c r="U3" s="38"/>
      <c r="V3" s="38"/>
      <c r="W3" s="38"/>
    </row>
    <row r="4" ht="15" customHeight="1" spans="1:25">
      <c r="A4" s="20"/>
      <c r="B4" s="20"/>
      <c r="C4" s="20"/>
      <c r="D4" s="20"/>
      <c r="E4" s="20"/>
      <c r="F4" s="20"/>
      <c r="G4" s="20"/>
      <c r="H4" s="20"/>
      <c r="I4" s="20"/>
      <c r="J4" s="20"/>
      <c r="K4" s="20"/>
      <c r="L4" s="47"/>
      <c r="M4" s="20"/>
      <c r="N4" s="20"/>
      <c r="O4" s="20"/>
      <c r="P4" s="38"/>
      <c r="Q4" s="38"/>
      <c r="R4" s="38"/>
      <c r="S4" s="38"/>
      <c r="T4" s="38"/>
      <c r="U4" s="38"/>
      <c r="V4" s="38"/>
      <c r="W4" s="39" t="s">
        <v>1368</v>
      </c>
      <c r="X4" s="53" t="s">
        <v>342</v>
      </c>
      <c r="Y4" s="54"/>
    </row>
    <row r="5" ht="15" customHeight="1" spans="1:25">
      <c r="A5" s="21" t="str">
        <f>封面!D7&amp;封面!F7</f>
        <v>产权持有单位：北京巴布科克·威尔科克斯有限公司</v>
      </c>
      <c r="W5" s="39" t="s">
        <v>327</v>
      </c>
      <c r="X5" s="55"/>
      <c r="Y5" s="55"/>
    </row>
    <row r="6" s="13" customFormat="1" ht="15" customHeight="1" spans="1:25">
      <c r="A6" s="22" t="s">
        <v>328</v>
      </c>
      <c r="B6" s="22" t="s">
        <v>1361</v>
      </c>
      <c r="C6" s="59" t="s">
        <v>482</v>
      </c>
      <c r="D6" s="59" t="s">
        <v>484</v>
      </c>
      <c r="E6" s="56" t="s">
        <v>483</v>
      </c>
      <c r="F6" s="56" t="s">
        <v>1363</v>
      </c>
      <c r="G6" s="56" t="s">
        <v>1369</v>
      </c>
      <c r="H6" s="56" t="s">
        <v>1366</v>
      </c>
      <c r="I6" s="22" t="s">
        <v>333</v>
      </c>
      <c r="J6" s="22"/>
      <c r="K6" s="22"/>
      <c r="L6" s="23"/>
      <c r="M6" s="115" t="s">
        <v>334</v>
      </c>
      <c r="N6" s="115"/>
      <c r="O6" s="115"/>
      <c r="P6" s="116"/>
      <c r="Q6" s="22" t="s">
        <v>335</v>
      </c>
      <c r="R6" s="22"/>
      <c r="S6" s="22"/>
      <c r="T6" s="22"/>
      <c r="U6" s="56" t="s">
        <v>336</v>
      </c>
      <c r="V6" s="56" t="s">
        <v>337</v>
      </c>
      <c r="W6" s="56" t="s">
        <v>338</v>
      </c>
      <c r="X6" s="60" t="s">
        <v>345</v>
      </c>
      <c r="Y6" s="60" t="s">
        <v>648</v>
      </c>
    </row>
    <row r="7" s="13" customFormat="1" ht="15" customHeight="1" spans="1:25">
      <c r="A7" s="22"/>
      <c r="B7" s="22"/>
      <c r="C7" s="61"/>
      <c r="D7" s="61"/>
      <c r="E7" s="22"/>
      <c r="F7" s="22"/>
      <c r="G7" s="22"/>
      <c r="H7" s="22"/>
      <c r="I7" s="22" t="s">
        <v>1370</v>
      </c>
      <c r="J7" s="22" t="s">
        <v>1371</v>
      </c>
      <c r="K7" s="22" t="s">
        <v>1372</v>
      </c>
      <c r="L7" s="23" t="s">
        <v>1373</v>
      </c>
      <c r="M7" s="33" t="s">
        <v>1370</v>
      </c>
      <c r="N7" s="22" t="s">
        <v>1371</v>
      </c>
      <c r="O7" s="56" t="s">
        <v>1372</v>
      </c>
      <c r="P7" s="22" t="s">
        <v>1373</v>
      </c>
      <c r="Q7" s="22" t="s">
        <v>1370</v>
      </c>
      <c r="R7" s="22" t="s">
        <v>1371</v>
      </c>
      <c r="S7" s="56" t="s">
        <v>1372</v>
      </c>
      <c r="T7" s="22" t="s">
        <v>1373</v>
      </c>
      <c r="U7" s="22"/>
      <c r="V7" s="22"/>
      <c r="W7" s="22"/>
      <c r="X7" s="60"/>
      <c r="Y7" s="60"/>
    </row>
    <row r="8" ht="15" customHeight="1" spans="1:25">
      <c r="A8" s="25"/>
      <c r="B8" s="26"/>
      <c r="C8" s="26"/>
      <c r="D8" s="25"/>
      <c r="E8" s="25"/>
      <c r="F8" s="27"/>
      <c r="G8" s="27"/>
      <c r="H8" s="85"/>
      <c r="I8" s="29"/>
      <c r="J8" s="29"/>
      <c r="K8" s="29"/>
      <c r="L8" s="28"/>
      <c r="M8" s="31"/>
      <c r="N8" s="29"/>
      <c r="O8" s="29"/>
      <c r="P8" s="29"/>
      <c r="Q8" s="29"/>
      <c r="R8" s="29"/>
      <c r="S8" s="29"/>
      <c r="T8" s="29"/>
      <c r="U8" s="29" t="str">
        <f>IF(OR(AND(P8=0,T8=0),T8=0),"",T8-P8)</f>
        <v/>
      </c>
      <c r="V8" s="29" t="str">
        <f>IF(ISERROR(U8/P8),"",U8/ABS(P8)*100)</f>
        <v/>
      </c>
      <c r="W8" s="41"/>
      <c r="X8" s="41"/>
      <c r="Y8" s="41"/>
    </row>
    <row r="9" ht="15" customHeight="1" spans="1:25">
      <c r="A9" s="25"/>
      <c r="B9" s="26"/>
      <c r="C9" s="26"/>
      <c r="D9" s="25"/>
      <c r="E9" s="25"/>
      <c r="F9" s="27"/>
      <c r="G9" s="27"/>
      <c r="H9" s="85"/>
      <c r="I9" s="29"/>
      <c r="J9" s="29"/>
      <c r="K9" s="29"/>
      <c r="L9" s="28"/>
      <c r="M9" s="31"/>
      <c r="N9" s="29"/>
      <c r="O9" s="29"/>
      <c r="P9" s="29"/>
      <c r="Q9" s="29"/>
      <c r="R9" s="29"/>
      <c r="S9" s="29"/>
      <c r="T9" s="29"/>
      <c r="U9" s="29" t="str">
        <f t="shared" ref="U9:U31" si="0">IF(OR(AND(P9=0,T9=0),T9=0),"",T9-P9)</f>
        <v/>
      </c>
      <c r="V9" s="29" t="str">
        <f t="shared" ref="V9:V31" si="1">IF(ISERROR(U9/P9),"",U9/ABS(P9)*100)</f>
        <v/>
      </c>
      <c r="W9" s="41"/>
      <c r="X9" s="41"/>
      <c r="Y9" s="41"/>
    </row>
    <row r="10" ht="15" customHeight="1" spans="1:25">
      <c r="A10" s="25"/>
      <c r="B10" s="26"/>
      <c r="C10" s="26"/>
      <c r="D10" s="25"/>
      <c r="E10" s="25"/>
      <c r="F10" s="27"/>
      <c r="G10" s="27"/>
      <c r="H10" s="85"/>
      <c r="I10" s="29"/>
      <c r="J10" s="29"/>
      <c r="K10" s="29"/>
      <c r="L10" s="28"/>
      <c r="M10" s="31"/>
      <c r="N10" s="29"/>
      <c r="O10" s="29"/>
      <c r="P10" s="29"/>
      <c r="Q10" s="29"/>
      <c r="R10" s="29"/>
      <c r="S10" s="29"/>
      <c r="T10" s="29"/>
      <c r="U10" s="29" t="str">
        <f t="shared" si="0"/>
        <v/>
      </c>
      <c r="V10" s="29" t="str">
        <f t="shared" si="1"/>
        <v/>
      </c>
      <c r="W10" s="41"/>
      <c r="X10" s="41"/>
      <c r="Y10" s="41"/>
    </row>
    <row r="11" ht="15" customHeight="1" spans="1:25">
      <c r="A11" s="25"/>
      <c r="B11" s="26"/>
      <c r="C11" s="26"/>
      <c r="D11" s="25"/>
      <c r="E11" s="25"/>
      <c r="F11" s="27"/>
      <c r="G11" s="27"/>
      <c r="H11" s="85"/>
      <c r="I11" s="29"/>
      <c r="J11" s="29"/>
      <c r="K11" s="29"/>
      <c r="L11" s="28"/>
      <c r="M11" s="31"/>
      <c r="N11" s="29"/>
      <c r="O11" s="29"/>
      <c r="P11" s="29"/>
      <c r="Q11" s="29"/>
      <c r="R11" s="29"/>
      <c r="S11" s="29"/>
      <c r="T11" s="29"/>
      <c r="U11" s="29" t="str">
        <f t="shared" si="0"/>
        <v/>
      </c>
      <c r="V11" s="29" t="str">
        <f t="shared" si="1"/>
        <v/>
      </c>
      <c r="W11" s="41"/>
      <c r="X11" s="41"/>
      <c r="Y11" s="41"/>
    </row>
    <row r="12" ht="15" customHeight="1" spans="1:25">
      <c r="A12" s="25"/>
      <c r="B12" s="26"/>
      <c r="C12" s="26"/>
      <c r="D12" s="25"/>
      <c r="E12" s="25"/>
      <c r="F12" s="27"/>
      <c r="G12" s="27"/>
      <c r="H12" s="85"/>
      <c r="I12" s="29"/>
      <c r="J12" s="29"/>
      <c r="K12" s="29"/>
      <c r="L12" s="28"/>
      <c r="M12" s="31"/>
      <c r="N12" s="29"/>
      <c r="O12" s="29"/>
      <c r="P12" s="29"/>
      <c r="Q12" s="29"/>
      <c r="R12" s="29"/>
      <c r="S12" s="29"/>
      <c r="T12" s="29"/>
      <c r="U12" s="29" t="str">
        <f t="shared" si="0"/>
        <v/>
      </c>
      <c r="V12" s="29" t="str">
        <f t="shared" si="1"/>
        <v/>
      </c>
      <c r="W12" s="41"/>
      <c r="X12" s="41"/>
      <c r="Y12" s="41"/>
    </row>
    <row r="13" ht="15" customHeight="1" spans="1:25">
      <c r="A13" s="25"/>
      <c r="B13" s="26"/>
      <c r="C13" s="26"/>
      <c r="D13" s="25"/>
      <c r="E13" s="25"/>
      <c r="F13" s="27"/>
      <c r="G13" s="27"/>
      <c r="H13" s="85"/>
      <c r="I13" s="29"/>
      <c r="J13" s="29"/>
      <c r="K13" s="29"/>
      <c r="L13" s="28"/>
      <c r="M13" s="31"/>
      <c r="N13" s="29"/>
      <c r="O13" s="29"/>
      <c r="P13" s="29"/>
      <c r="Q13" s="29"/>
      <c r="R13" s="29"/>
      <c r="S13" s="29"/>
      <c r="T13" s="29"/>
      <c r="U13" s="29" t="str">
        <f t="shared" si="0"/>
        <v/>
      </c>
      <c r="V13" s="29" t="str">
        <f t="shared" si="1"/>
        <v/>
      </c>
      <c r="W13" s="41"/>
      <c r="X13" s="41"/>
      <c r="Y13" s="41"/>
    </row>
    <row r="14" ht="15" customHeight="1" spans="1:25">
      <c r="A14" s="25"/>
      <c r="B14" s="26"/>
      <c r="C14" s="26"/>
      <c r="D14" s="25"/>
      <c r="E14" s="25"/>
      <c r="F14" s="27"/>
      <c r="G14" s="27"/>
      <c r="H14" s="85"/>
      <c r="I14" s="29"/>
      <c r="J14" s="29"/>
      <c r="K14" s="29"/>
      <c r="L14" s="28"/>
      <c r="M14" s="31"/>
      <c r="N14" s="29"/>
      <c r="O14" s="29"/>
      <c r="P14" s="29"/>
      <c r="Q14" s="29"/>
      <c r="R14" s="29"/>
      <c r="S14" s="29"/>
      <c r="T14" s="29"/>
      <c r="U14" s="29" t="str">
        <f t="shared" si="0"/>
        <v/>
      </c>
      <c r="V14" s="29" t="str">
        <f t="shared" si="1"/>
        <v/>
      </c>
      <c r="W14" s="41"/>
      <c r="X14" s="41"/>
      <c r="Y14" s="41"/>
    </row>
    <row r="15" ht="15" customHeight="1" spans="1:25">
      <c r="A15" s="25"/>
      <c r="B15" s="26"/>
      <c r="C15" s="26"/>
      <c r="D15" s="25"/>
      <c r="E15" s="25"/>
      <c r="F15" s="27"/>
      <c r="G15" s="27"/>
      <c r="H15" s="85"/>
      <c r="I15" s="29"/>
      <c r="J15" s="29"/>
      <c r="K15" s="29"/>
      <c r="L15" s="28"/>
      <c r="M15" s="31"/>
      <c r="N15" s="29"/>
      <c r="O15" s="29"/>
      <c r="P15" s="29"/>
      <c r="Q15" s="29"/>
      <c r="R15" s="29"/>
      <c r="S15" s="29"/>
      <c r="T15" s="29"/>
      <c r="U15" s="29" t="str">
        <f t="shared" si="0"/>
        <v/>
      </c>
      <c r="V15" s="29" t="str">
        <f t="shared" si="1"/>
        <v/>
      </c>
      <c r="W15" s="41"/>
      <c r="X15" s="41"/>
      <c r="Y15" s="41"/>
    </row>
    <row r="16" ht="15" customHeight="1" spans="1:25">
      <c r="A16" s="25"/>
      <c r="B16" s="26"/>
      <c r="C16" s="26"/>
      <c r="D16" s="25"/>
      <c r="E16" s="25"/>
      <c r="F16" s="27"/>
      <c r="G16" s="27"/>
      <c r="H16" s="85"/>
      <c r="I16" s="29"/>
      <c r="J16" s="29"/>
      <c r="K16" s="29"/>
      <c r="L16" s="28"/>
      <c r="M16" s="31"/>
      <c r="N16" s="29"/>
      <c r="O16" s="29"/>
      <c r="P16" s="29"/>
      <c r="Q16" s="29"/>
      <c r="R16" s="29"/>
      <c r="S16" s="29"/>
      <c r="T16" s="29"/>
      <c r="U16" s="29" t="str">
        <f t="shared" si="0"/>
        <v/>
      </c>
      <c r="V16" s="29" t="str">
        <f t="shared" si="1"/>
        <v/>
      </c>
      <c r="W16" s="41"/>
      <c r="X16" s="41"/>
      <c r="Y16" s="41"/>
    </row>
    <row r="17" ht="15" customHeight="1" spans="1:25">
      <c r="A17" s="25"/>
      <c r="B17" s="26"/>
      <c r="C17" s="26"/>
      <c r="D17" s="25"/>
      <c r="E17" s="25"/>
      <c r="F17" s="27"/>
      <c r="G17" s="27"/>
      <c r="H17" s="85"/>
      <c r="I17" s="29"/>
      <c r="J17" s="29"/>
      <c r="K17" s="29"/>
      <c r="L17" s="28"/>
      <c r="M17" s="31"/>
      <c r="N17" s="29"/>
      <c r="O17" s="29"/>
      <c r="P17" s="29"/>
      <c r="Q17" s="29"/>
      <c r="R17" s="29"/>
      <c r="S17" s="29"/>
      <c r="T17" s="29"/>
      <c r="U17" s="29" t="str">
        <f t="shared" si="0"/>
        <v/>
      </c>
      <c r="V17" s="29" t="str">
        <f t="shared" si="1"/>
        <v/>
      </c>
      <c r="W17" s="41"/>
      <c r="X17" s="41"/>
      <c r="Y17" s="41"/>
    </row>
    <row r="18" ht="15" customHeight="1" spans="1:25">
      <c r="A18" s="25"/>
      <c r="B18" s="26"/>
      <c r="C18" s="26"/>
      <c r="D18" s="25"/>
      <c r="E18" s="25"/>
      <c r="F18" s="27"/>
      <c r="G18" s="27"/>
      <c r="H18" s="85"/>
      <c r="I18" s="29"/>
      <c r="J18" s="29"/>
      <c r="K18" s="29"/>
      <c r="L18" s="28"/>
      <c r="M18" s="31"/>
      <c r="N18" s="29"/>
      <c r="O18" s="29"/>
      <c r="P18" s="29"/>
      <c r="Q18" s="29"/>
      <c r="R18" s="29"/>
      <c r="S18" s="29"/>
      <c r="T18" s="29"/>
      <c r="U18" s="29" t="str">
        <f t="shared" si="0"/>
        <v/>
      </c>
      <c r="V18" s="29" t="str">
        <f t="shared" si="1"/>
        <v/>
      </c>
      <c r="W18" s="41"/>
      <c r="X18" s="41"/>
      <c r="Y18" s="41"/>
    </row>
    <row r="19" ht="15" customHeight="1" spans="1:25">
      <c r="A19" s="25"/>
      <c r="B19" s="26"/>
      <c r="C19" s="26"/>
      <c r="D19" s="25"/>
      <c r="E19" s="25"/>
      <c r="F19" s="27"/>
      <c r="G19" s="27"/>
      <c r="H19" s="85"/>
      <c r="I19" s="29"/>
      <c r="J19" s="29"/>
      <c r="K19" s="29"/>
      <c r="L19" s="28"/>
      <c r="M19" s="31"/>
      <c r="N19" s="29"/>
      <c r="O19" s="29"/>
      <c r="P19" s="29"/>
      <c r="Q19" s="29"/>
      <c r="R19" s="29"/>
      <c r="S19" s="29"/>
      <c r="T19" s="29"/>
      <c r="U19" s="29" t="str">
        <f t="shared" si="0"/>
        <v/>
      </c>
      <c r="V19" s="29" t="str">
        <f t="shared" si="1"/>
        <v/>
      </c>
      <c r="W19" s="41"/>
      <c r="X19" s="41"/>
      <c r="Y19" s="41"/>
    </row>
    <row r="20" ht="15" customHeight="1" spans="1:25">
      <c r="A20" s="25"/>
      <c r="B20" s="26"/>
      <c r="C20" s="26"/>
      <c r="D20" s="25"/>
      <c r="E20" s="25"/>
      <c r="F20" s="27"/>
      <c r="G20" s="27"/>
      <c r="H20" s="85"/>
      <c r="I20" s="29"/>
      <c r="J20" s="29"/>
      <c r="K20" s="29"/>
      <c r="L20" s="28"/>
      <c r="M20" s="31"/>
      <c r="N20" s="29"/>
      <c r="O20" s="29"/>
      <c r="P20" s="29"/>
      <c r="Q20" s="29"/>
      <c r="R20" s="29"/>
      <c r="S20" s="29"/>
      <c r="T20" s="29"/>
      <c r="U20" s="29" t="str">
        <f t="shared" si="0"/>
        <v/>
      </c>
      <c r="V20" s="29" t="str">
        <f t="shared" si="1"/>
        <v/>
      </c>
      <c r="W20" s="41"/>
      <c r="X20" s="41"/>
      <c r="Y20" s="41"/>
    </row>
    <row r="21" ht="15" customHeight="1" spans="1:25">
      <c r="A21" s="25"/>
      <c r="B21" s="26"/>
      <c r="C21" s="26"/>
      <c r="D21" s="25"/>
      <c r="E21" s="25"/>
      <c r="F21" s="27"/>
      <c r="G21" s="27"/>
      <c r="H21" s="85"/>
      <c r="I21" s="29"/>
      <c r="J21" s="29"/>
      <c r="K21" s="29"/>
      <c r="L21" s="28"/>
      <c r="M21" s="31"/>
      <c r="N21" s="29"/>
      <c r="O21" s="29"/>
      <c r="P21" s="29"/>
      <c r="Q21" s="29"/>
      <c r="R21" s="29"/>
      <c r="S21" s="29"/>
      <c r="T21" s="29"/>
      <c r="U21" s="29" t="str">
        <f t="shared" si="0"/>
        <v/>
      </c>
      <c r="V21" s="29" t="str">
        <f t="shared" si="1"/>
        <v/>
      </c>
      <c r="W21" s="41"/>
      <c r="X21" s="41"/>
      <c r="Y21" s="41"/>
    </row>
    <row r="22" ht="15" customHeight="1" spans="1:25">
      <c r="A22" s="25"/>
      <c r="B22" s="26"/>
      <c r="C22" s="26"/>
      <c r="D22" s="25"/>
      <c r="E22" s="25"/>
      <c r="F22" s="27"/>
      <c r="G22" s="27"/>
      <c r="H22" s="85"/>
      <c r="I22" s="29"/>
      <c r="J22" s="29"/>
      <c r="K22" s="29"/>
      <c r="L22" s="28"/>
      <c r="M22" s="31"/>
      <c r="N22" s="29"/>
      <c r="O22" s="29"/>
      <c r="P22" s="29"/>
      <c r="Q22" s="29"/>
      <c r="R22" s="29"/>
      <c r="S22" s="29"/>
      <c r="T22" s="29"/>
      <c r="U22" s="29" t="str">
        <f t="shared" si="0"/>
        <v/>
      </c>
      <c r="V22" s="29" t="str">
        <f t="shared" si="1"/>
        <v/>
      </c>
      <c r="W22" s="41"/>
      <c r="X22" s="41"/>
      <c r="Y22" s="41"/>
    </row>
    <row r="23" ht="15" customHeight="1" spans="1:25">
      <c r="A23" s="25"/>
      <c r="B23" s="26"/>
      <c r="C23" s="26"/>
      <c r="D23" s="25"/>
      <c r="E23" s="25"/>
      <c r="F23" s="27"/>
      <c r="G23" s="27"/>
      <c r="H23" s="85"/>
      <c r="I23" s="29"/>
      <c r="J23" s="29"/>
      <c r="K23" s="29"/>
      <c r="L23" s="28"/>
      <c r="M23" s="31"/>
      <c r="N23" s="29"/>
      <c r="O23" s="29"/>
      <c r="P23" s="29"/>
      <c r="Q23" s="29"/>
      <c r="R23" s="29"/>
      <c r="S23" s="29"/>
      <c r="T23" s="29"/>
      <c r="U23" s="29" t="str">
        <f t="shared" si="0"/>
        <v/>
      </c>
      <c r="V23" s="29" t="str">
        <f t="shared" si="1"/>
        <v/>
      </c>
      <c r="W23" s="41"/>
      <c r="X23" s="41"/>
      <c r="Y23" s="41"/>
    </row>
    <row r="24" ht="15" customHeight="1" spans="1:25">
      <c r="A24" s="25"/>
      <c r="B24" s="26"/>
      <c r="C24" s="26"/>
      <c r="D24" s="25"/>
      <c r="E24" s="25"/>
      <c r="F24" s="27"/>
      <c r="G24" s="27"/>
      <c r="H24" s="85"/>
      <c r="I24" s="29"/>
      <c r="J24" s="29"/>
      <c r="K24" s="29"/>
      <c r="L24" s="28"/>
      <c r="M24" s="31"/>
      <c r="N24" s="29"/>
      <c r="O24" s="29"/>
      <c r="P24" s="29"/>
      <c r="Q24" s="29"/>
      <c r="R24" s="29"/>
      <c r="S24" s="29"/>
      <c r="T24" s="29"/>
      <c r="U24" s="29" t="str">
        <f t="shared" si="0"/>
        <v/>
      </c>
      <c r="V24" s="29" t="str">
        <f t="shared" si="1"/>
        <v/>
      </c>
      <c r="W24" s="41"/>
      <c r="X24" s="41"/>
      <c r="Y24" s="41"/>
    </row>
    <row r="25" ht="15" customHeight="1" spans="1:25">
      <c r="A25" s="25"/>
      <c r="B25" s="26"/>
      <c r="C25" s="26"/>
      <c r="D25" s="25"/>
      <c r="E25" s="25"/>
      <c r="F25" s="27"/>
      <c r="G25" s="27"/>
      <c r="H25" s="85"/>
      <c r="I25" s="29"/>
      <c r="J25" s="29"/>
      <c r="K25" s="29"/>
      <c r="L25" s="28"/>
      <c r="M25" s="31"/>
      <c r="N25" s="29"/>
      <c r="O25" s="29"/>
      <c r="P25" s="29"/>
      <c r="Q25" s="29"/>
      <c r="R25" s="29"/>
      <c r="S25" s="29"/>
      <c r="T25" s="29"/>
      <c r="U25" s="29" t="str">
        <f t="shared" si="0"/>
        <v/>
      </c>
      <c r="V25" s="29" t="str">
        <f t="shared" si="1"/>
        <v/>
      </c>
      <c r="W25" s="41"/>
      <c r="X25" s="41"/>
      <c r="Y25" s="41"/>
    </row>
    <row r="26" ht="15" customHeight="1" spans="1:25">
      <c r="A26" s="25"/>
      <c r="B26" s="26"/>
      <c r="C26" s="26"/>
      <c r="D26" s="25"/>
      <c r="E26" s="25"/>
      <c r="F26" s="27"/>
      <c r="G26" s="27"/>
      <c r="H26" s="85"/>
      <c r="I26" s="29"/>
      <c r="J26" s="29"/>
      <c r="K26" s="29"/>
      <c r="L26" s="28"/>
      <c r="M26" s="31"/>
      <c r="N26" s="29"/>
      <c r="O26" s="29"/>
      <c r="P26" s="29"/>
      <c r="Q26" s="29"/>
      <c r="R26" s="29"/>
      <c r="S26" s="29"/>
      <c r="T26" s="29"/>
      <c r="U26" s="29" t="str">
        <f t="shared" si="0"/>
        <v/>
      </c>
      <c r="V26" s="29" t="str">
        <f t="shared" si="1"/>
        <v/>
      </c>
      <c r="W26" s="41"/>
      <c r="X26" s="41"/>
      <c r="Y26" s="41"/>
    </row>
    <row r="27" ht="15" customHeight="1" spans="1:25">
      <c r="A27" s="25"/>
      <c r="B27" s="26"/>
      <c r="C27" s="26"/>
      <c r="D27" s="25"/>
      <c r="E27" s="25"/>
      <c r="F27" s="27"/>
      <c r="G27" s="27"/>
      <c r="H27" s="85"/>
      <c r="I27" s="29"/>
      <c r="J27" s="29"/>
      <c r="K27" s="29"/>
      <c r="L27" s="28"/>
      <c r="M27" s="31"/>
      <c r="N27" s="29"/>
      <c r="O27" s="29"/>
      <c r="P27" s="29"/>
      <c r="Q27" s="29"/>
      <c r="R27" s="29"/>
      <c r="S27" s="29"/>
      <c r="T27" s="29"/>
      <c r="U27" s="29" t="str">
        <f t="shared" si="0"/>
        <v/>
      </c>
      <c r="V27" s="29" t="str">
        <f t="shared" si="1"/>
        <v/>
      </c>
      <c r="W27" s="41"/>
      <c r="X27" s="41"/>
      <c r="Y27" s="41"/>
    </row>
    <row r="28" ht="15" customHeight="1" spans="1:25">
      <c r="A28" s="25"/>
      <c r="B28" s="26"/>
      <c r="C28" s="26"/>
      <c r="D28" s="25"/>
      <c r="E28" s="25"/>
      <c r="F28" s="27"/>
      <c r="G28" s="27"/>
      <c r="H28" s="85"/>
      <c r="I28" s="29"/>
      <c r="J28" s="29"/>
      <c r="K28" s="29"/>
      <c r="L28" s="28"/>
      <c r="M28" s="31"/>
      <c r="N28" s="29"/>
      <c r="O28" s="29"/>
      <c r="P28" s="29"/>
      <c r="Q28" s="29"/>
      <c r="R28" s="29"/>
      <c r="S28" s="29"/>
      <c r="T28" s="29"/>
      <c r="U28" s="29" t="str">
        <f t="shared" si="0"/>
        <v/>
      </c>
      <c r="V28" s="29" t="str">
        <f t="shared" si="1"/>
        <v/>
      </c>
      <c r="W28" s="41"/>
      <c r="X28" s="41"/>
      <c r="Y28" s="41"/>
    </row>
    <row r="29" s="14" customFormat="1" ht="15" customHeight="1" spans="1:25">
      <c r="A29" s="100" t="s">
        <v>402</v>
      </c>
      <c r="B29" s="101"/>
      <c r="C29" s="101"/>
      <c r="D29" s="100"/>
      <c r="E29" s="100"/>
      <c r="F29" s="89"/>
      <c r="G29" s="89"/>
      <c r="H29" s="85"/>
      <c r="I29" s="37"/>
      <c r="J29" s="37"/>
      <c r="K29" s="37"/>
      <c r="L29" s="35">
        <f>SUM(L8:L28)</f>
        <v>0</v>
      </c>
      <c r="M29" s="36"/>
      <c r="N29" s="37"/>
      <c r="O29" s="37"/>
      <c r="P29" s="37">
        <f>SUM(P8:P28)</f>
        <v>0</v>
      </c>
      <c r="Q29" s="37"/>
      <c r="R29" s="37"/>
      <c r="S29" s="37"/>
      <c r="T29" s="37">
        <f>SUM(T8:T28)</f>
        <v>0</v>
      </c>
      <c r="U29" s="37" t="str">
        <f t="shared" si="0"/>
        <v/>
      </c>
      <c r="V29" s="37" t="str">
        <f t="shared" si="1"/>
        <v/>
      </c>
      <c r="W29" s="42"/>
      <c r="X29" s="42"/>
      <c r="Y29" s="42"/>
    </row>
    <row r="30" ht="15" customHeight="1" spans="1:25">
      <c r="A30" s="26" t="s">
        <v>441</v>
      </c>
      <c r="B30" s="26"/>
      <c r="C30" s="26"/>
      <c r="D30" s="26"/>
      <c r="E30" s="26"/>
      <c r="F30" s="98"/>
      <c r="G30" s="98"/>
      <c r="H30" s="98"/>
      <c r="I30" s="29"/>
      <c r="J30" s="29"/>
      <c r="K30" s="29"/>
      <c r="L30" s="28"/>
      <c r="M30" s="31"/>
      <c r="N30" s="29"/>
      <c r="O30" s="29"/>
      <c r="P30" s="29"/>
      <c r="Q30" s="29"/>
      <c r="R30" s="29"/>
      <c r="S30" s="29"/>
      <c r="T30" s="29"/>
      <c r="U30" s="29" t="str">
        <f t="shared" si="0"/>
        <v/>
      </c>
      <c r="V30" s="29" t="str">
        <f t="shared" si="1"/>
        <v/>
      </c>
      <c r="W30" s="41"/>
      <c r="X30" s="41"/>
      <c r="Y30" s="41"/>
    </row>
    <row r="31" s="14" customFormat="1" ht="15" customHeight="1" spans="1:25">
      <c r="A31" s="100" t="s">
        <v>405</v>
      </c>
      <c r="B31" s="100"/>
      <c r="C31" s="100"/>
      <c r="D31" s="22"/>
      <c r="E31" s="22"/>
      <c r="F31" s="89"/>
      <c r="G31" s="89"/>
      <c r="H31" s="89"/>
      <c r="I31" s="37"/>
      <c r="J31" s="37"/>
      <c r="K31" s="37"/>
      <c r="L31" s="35">
        <f>L29-L30</f>
        <v>0</v>
      </c>
      <c r="M31" s="36"/>
      <c r="N31" s="37"/>
      <c r="O31" s="37"/>
      <c r="P31" s="37">
        <f>P29-P30</f>
        <v>0</v>
      </c>
      <c r="Q31" s="37"/>
      <c r="R31" s="37"/>
      <c r="S31" s="37"/>
      <c r="T31" s="37">
        <f>T29-T30</f>
        <v>0</v>
      </c>
      <c r="U31" s="37" t="str">
        <f t="shared" si="0"/>
        <v/>
      </c>
      <c r="V31" s="37" t="str">
        <f t="shared" si="1"/>
        <v/>
      </c>
      <c r="W31" s="42"/>
      <c r="X31" s="42"/>
      <c r="Y31" s="42"/>
    </row>
  </sheetData>
  <mergeCells count="22">
    <mergeCell ref="A2:W2"/>
    <mergeCell ref="A3:W3"/>
    <mergeCell ref="I6:L6"/>
    <mergeCell ref="M6:P6"/>
    <mergeCell ref="Q6:T6"/>
    <mergeCell ref="A29:C29"/>
    <mergeCell ref="A30:C30"/>
    <mergeCell ref="A31:C31"/>
    <mergeCell ref="A6:A7"/>
    <mergeCell ref="B6:B7"/>
    <mergeCell ref="C6:C7"/>
    <mergeCell ref="D6:D7"/>
    <mergeCell ref="E6:E7"/>
    <mergeCell ref="F6:F7"/>
    <mergeCell ref="G6:G7"/>
    <mergeCell ref="H6:H7"/>
    <mergeCell ref="U6:U7"/>
    <mergeCell ref="V6:V7"/>
    <mergeCell ref="W6:W7"/>
    <mergeCell ref="X6:X7"/>
    <mergeCell ref="Y6:Y7"/>
    <mergeCell ref="X4:Y5"/>
  </mergeCells>
  <hyperlinks>
    <hyperlink ref="A1" location="索引目录!E43" display="返回索引页"/>
    <hyperlink ref="B1" location="在建工程汇总!B1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
    <pageSetUpPr fitToPage="1"/>
  </sheetPr>
  <dimension ref="A1:L31"/>
  <sheetViews>
    <sheetView view="pageBreakPreview" zoomScale="80" zoomScaleNormal="90" workbookViewId="0">
      <pane ySplit="6" topLeftCell="A7" activePane="bottomLeft" state="frozen"/>
      <selection/>
      <selection pane="bottomLeft" activeCell="L7" sqref="L7"/>
    </sheetView>
  </sheetViews>
  <sheetFormatPr defaultColWidth="9" defaultRowHeight="15.75" customHeight="1"/>
  <cols>
    <col min="1" max="1" width="8.625" style="15" customWidth="1"/>
    <col min="2" max="2" width="25.625" style="15" customWidth="1"/>
    <col min="3" max="3" width="10.75" style="15" customWidth="1"/>
    <col min="4" max="4" width="12" style="15" customWidth="1"/>
    <col min="5" max="5" width="12.25" style="15" customWidth="1"/>
    <col min="6" max="6" width="12.25" style="15" hidden="1" customWidth="1" outlineLevel="1"/>
    <col min="7" max="7" width="12.25" style="15" customWidth="1" collapsed="1"/>
    <col min="8" max="8" width="12.75" style="15" customWidth="1"/>
    <col min="9" max="9" width="10.125" style="15" customWidth="1"/>
    <col min="10" max="10" width="8.25" style="15" customWidth="1"/>
    <col min="11" max="11" width="9.75" style="15" customWidth="1"/>
    <col min="12" max="12" width="11.375" style="15" customWidth="1"/>
    <col min="13" max="16384" width="9" style="15"/>
  </cols>
  <sheetData>
    <row r="1" s="86" customFormat="1" ht="10.5" spans="1:11">
      <c r="A1" s="87" t="s">
        <v>271</v>
      </c>
      <c r="B1" s="91" t="s">
        <v>314</v>
      </c>
      <c r="C1" s="88"/>
      <c r="D1" s="88"/>
      <c r="E1" s="88"/>
      <c r="F1" s="88"/>
      <c r="G1" s="88"/>
      <c r="H1" s="88"/>
      <c r="I1" s="88"/>
      <c r="J1" s="88"/>
      <c r="K1" s="88"/>
    </row>
    <row r="2" s="12" customFormat="1" ht="30" customHeight="1" spans="1:11">
      <c r="A2" s="19" t="s">
        <v>1374</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38"/>
      <c r="D3" s="38"/>
      <c r="E3" s="38"/>
      <c r="F3" s="38"/>
      <c r="G3" s="38"/>
      <c r="H3" s="38"/>
      <c r="I3" s="38"/>
      <c r="J3" s="38"/>
      <c r="K3" s="38"/>
    </row>
    <row r="4" ht="15" customHeight="1" spans="1:11">
      <c r="A4" s="20"/>
      <c r="B4" s="20"/>
      <c r="C4" s="38"/>
      <c r="D4" s="38"/>
      <c r="E4" s="38"/>
      <c r="F4" s="38"/>
      <c r="G4" s="39"/>
      <c r="H4" s="38"/>
      <c r="I4" s="38"/>
      <c r="J4" s="38"/>
      <c r="K4" s="39" t="s">
        <v>1375</v>
      </c>
    </row>
    <row r="5" ht="15" customHeight="1" spans="1:11">
      <c r="A5" s="21" t="str">
        <f>封面!D7&amp;封面!F7</f>
        <v>产权持有单位：北京巴布科克·威尔科克斯有限公司</v>
      </c>
      <c r="K5" s="39" t="s">
        <v>327</v>
      </c>
    </row>
    <row r="6" s="13" customFormat="1" ht="19.9" customHeight="1" spans="1:12">
      <c r="A6" s="22" t="s">
        <v>328</v>
      </c>
      <c r="B6" s="22" t="s">
        <v>1361</v>
      </c>
      <c r="C6" s="22" t="s">
        <v>1363</v>
      </c>
      <c r="D6" s="22" t="s">
        <v>1364</v>
      </c>
      <c r="E6" s="22" t="s">
        <v>1366</v>
      </c>
      <c r="F6" s="23" t="s">
        <v>333</v>
      </c>
      <c r="G6" s="24" t="s">
        <v>334</v>
      </c>
      <c r="H6" s="22" t="s">
        <v>335</v>
      </c>
      <c r="I6" s="22" t="s">
        <v>336</v>
      </c>
      <c r="J6" s="22" t="s">
        <v>337</v>
      </c>
      <c r="K6" s="22" t="s">
        <v>338</v>
      </c>
      <c r="L6" s="40" t="s">
        <v>345</v>
      </c>
    </row>
    <row r="7" ht="15" customHeight="1" spans="1:12">
      <c r="A7" s="25"/>
      <c r="B7" s="26"/>
      <c r="C7" s="27"/>
      <c r="D7" s="27"/>
      <c r="E7" s="85"/>
      <c r="F7" s="28"/>
      <c r="G7" s="31"/>
      <c r="H7" s="29"/>
      <c r="I7" s="29" t="str">
        <f>IF(OR(AND(G7=0,H7=0),H7=0),"",H7-G7)</f>
        <v/>
      </c>
      <c r="J7" s="29" t="str">
        <f>IF(ISERROR(I7/G7),"",I7/ABS(G7)*100)</f>
        <v/>
      </c>
      <c r="K7" s="41"/>
      <c r="L7" s="40"/>
    </row>
    <row r="8" ht="15" customHeight="1" spans="1:12">
      <c r="A8" s="25"/>
      <c r="B8" s="26"/>
      <c r="C8" s="27"/>
      <c r="D8" s="27"/>
      <c r="E8" s="85"/>
      <c r="F8" s="28"/>
      <c r="G8" s="31"/>
      <c r="H8" s="29"/>
      <c r="I8" s="29" t="str">
        <f t="shared" ref="I8:I31" si="0">IF(OR(AND(G8=0,H8=0),H8=0),"",H8-G8)</f>
        <v/>
      </c>
      <c r="J8" s="29" t="str">
        <f t="shared" ref="J8:J31" si="1">IF(ISERROR(I8/G8),"",I8/ABS(G8)*100)</f>
        <v/>
      </c>
      <c r="K8" s="41"/>
      <c r="L8" s="41"/>
    </row>
    <row r="9" ht="15" customHeight="1" spans="1:12">
      <c r="A9" s="25"/>
      <c r="B9" s="26"/>
      <c r="C9" s="27"/>
      <c r="D9" s="27"/>
      <c r="E9" s="85"/>
      <c r="F9" s="28"/>
      <c r="G9" s="31"/>
      <c r="H9" s="29"/>
      <c r="I9" s="29" t="str">
        <f t="shared" si="0"/>
        <v/>
      </c>
      <c r="J9" s="29" t="str">
        <f t="shared" si="1"/>
        <v/>
      </c>
      <c r="K9" s="41"/>
      <c r="L9" s="41"/>
    </row>
    <row r="10" ht="15" customHeight="1" spans="1:12">
      <c r="A10" s="25"/>
      <c r="B10" s="26"/>
      <c r="C10" s="27"/>
      <c r="D10" s="27"/>
      <c r="E10" s="85"/>
      <c r="F10" s="28"/>
      <c r="G10" s="31"/>
      <c r="H10" s="29"/>
      <c r="I10" s="29" t="str">
        <f t="shared" si="0"/>
        <v/>
      </c>
      <c r="J10" s="29" t="str">
        <f t="shared" si="1"/>
        <v/>
      </c>
      <c r="K10" s="41"/>
      <c r="L10" s="41"/>
    </row>
    <row r="11" ht="15" customHeight="1" spans="1:12">
      <c r="A11" s="25"/>
      <c r="B11" s="26"/>
      <c r="C11" s="27"/>
      <c r="D11" s="27"/>
      <c r="E11" s="85"/>
      <c r="F11" s="28"/>
      <c r="G11" s="31"/>
      <c r="H11" s="29"/>
      <c r="I11" s="29" t="str">
        <f t="shared" si="0"/>
        <v/>
      </c>
      <c r="J11" s="29" t="str">
        <f t="shared" si="1"/>
        <v/>
      </c>
      <c r="K11" s="41"/>
      <c r="L11" s="41"/>
    </row>
    <row r="12" ht="15" customHeight="1" spans="1:12">
      <c r="A12" s="25"/>
      <c r="B12" s="26"/>
      <c r="C12" s="27"/>
      <c r="D12" s="27"/>
      <c r="E12" s="85"/>
      <c r="F12" s="28"/>
      <c r="G12" s="31"/>
      <c r="H12" s="29"/>
      <c r="I12" s="29" t="str">
        <f t="shared" si="0"/>
        <v/>
      </c>
      <c r="J12" s="29" t="str">
        <f t="shared" si="1"/>
        <v/>
      </c>
      <c r="K12" s="41"/>
      <c r="L12" s="41"/>
    </row>
    <row r="13" ht="15" customHeight="1" spans="1:12">
      <c r="A13" s="25"/>
      <c r="B13" s="26"/>
      <c r="C13" s="27"/>
      <c r="D13" s="27"/>
      <c r="E13" s="85"/>
      <c r="F13" s="28"/>
      <c r="G13" s="31"/>
      <c r="H13" s="29"/>
      <c r="I13" s="29" t="str">
        <f t="shared" si="0"/>
        <v/>
      </c>
      <c r="J13" s="29" t="str">
        <f t="shared" si="1"/>
        <v/>
      </c>
      <c r="K13" s="41"/>
      <c r="L13" s="41"/>
    </row>
    <row r="14" ht="15" customHeight="1" spans="1:12">
      <c r="A14" s="25"/>
      <c r="B14" s="26"/>
      <c r="C14" s="27"/>
      <c r="D14" s="27"/>
      <c r="E14" s="85"/>
      <c r="F14" s="28"/>
      <c r="G14" s="31"/>
      <c r="H14" s="29"/>
      <c r="I14" s="29" t="str">
        <f t="shared" si="0"/>
        <v/>
      </c>
      <c r="J14" s="29" t="str">
        <f t="shared" si="1"/>
        <v/>
      </c>
      <c r="K14" s="41"/>
      <c r="L14" s="41"/>
    </row>
    <row r="15" ht="15" customHeight="1" spans="1:12">
      <c r="A15" s="25"/>
      <c r="B15" s="26"/>
      <c r="C15" s="27"/>
      <c r="D15" s="27"/>
      <c r="E15" s="85"/>
      <c r="F15" s="28"/>
      <c r="G15" s="31"/>
      <c r="H15" s="29"/>
      <c r="I15" s="29" t="str">
        <f t="shared" si="0"/>
        <v/>
      </c>
      <c r="J15" s="29" t="str">
        <f t="shared" si="1"/>
        <v/>
      </c>
      <c r="K15" s="41"/>
      <c r="L15" s="41"/>
    </row>
    <row r="16" ht="15" customHeight="1" spans="1:12">
      <c r="A16" s="25"/>
      <c r="B16" s="26"/>
      <c r="C16" s="27"/>
      <c r="D16" s="27"/>
      <c r="E16" s="85"/>
      <c r="F16" s="28"/>
      <c r="G16" s="31"/>
      <c r="H16" s="29"/>
      <c r="I16" s="29" t="str">
        <f t="shared" si="0"/>
        <v/>
      </c>
      <c r="J16" s="29" t="str">
        <f t="shared" si="1"/>
        <v/>
      </c>
      <c r="K16" s="41"/>
      <c r="L16" s="41"/>
    </row>
    <row r="17" ht="15" customHeight="1" spans="1:12">
      <c r="A17" s="25"/>
      <c r="B17" s="26"/>
      <c r="C17" s="27"/>
      <c r="D17" s="27"/>
      <c r="E17" s="85"/>
      <c r="F17" s="28"/>
      <c r="G17" s="31"/>
      <c r="H17" s="29"/>
      <c r="I17" s="29" t="str">
        <f t="shared" si="0"/>
        <v/>
      </c>
      <c r="J17" s="29" t="str">
        <f t="shared" si="1"/>
        <v/>
      </c>
      <c r="K17" s="41"/>
      <c r="L17" s="41"/>
    </row>
    <row r="18" ht="15" customHeight="1" spans="1:12">
      <c r="A18" s="25"/>
      <c r="B18" s="26"/>
      <c r="C18" s="27"/>
      <c r="D18" s="27"/>
      <c r="E18" s="85"/>
      <c r="F18" s="28"/>
      <c r="G18" s="31"/>
      <c r="H18" s="29"/>
      <c r="I18" s="29" t="str">
        <f t="shared" si="0"/>
        <v/>
      </c>
      <c r="J18" s="29" t="str">
        <f t="shared" si="1"/>
        <v/>
      </c>
      <c r="K18" s="41"/>
      <c r="L18" s="41"/>
    </row>
    <row r="19" ht="15" customHeight="1" spans="1:12">
      <c r="A19" s="25"/>
      <c r="B19" s="26"/>
      <c r="C19" s="27"/>
      <c r="D19" s="27"/>
      <c r="E19" s="85"/>
      <c r="F19" s="28"/>
      <c r="G19" s="31"/>
      <c r="H19" s="29"/>
      <c r="I19" s="29" t="str">
        <f t="shared" si="0"/>
        <v/>
      </c>
      <c r="J19" s="29" t="str">
        <f t="shared" si="1"/>
        <v/>
      </c>
      <c r="K19" s="41"/>
      <c r="L19" s="41"/>
    </row>
    <row r="20" ht="15" customHeight="1" spans="1:12">
      <c r="A20" s="25"/>
      <c r="B20" s="26"/>
      <c r="C20" s="27"/>
      <c r="D20" s="27"/>
      <c r="E20" s="85"/>
      <c r="F20" s="28"/>
      <c r="G20" s="31"/>
      <c r="H20" s="29"/>
      <c r="I20" s="29" t="str">
        <f t="shared" si="0"/>
        <v/>
      </c>
      <c r="J20" s="29" t="str">
        <f t="shared" si="1"/>
        <v/>
      </c>
      <c r="K20" s="41"/>
      <c r="L20" s="41"/>
    </row>
    <row r="21" ht="15" customHeight="1" spans="1:12">
      <c r="A21" s="25"/>
      <c r="B21" s="26"/>
      <c r="C21" s="27"/>
      <c r="D21" s="27"/>
      <c r="E21" s="85"/>
      <c r="F21" s="28"/>
      <c r="G21" s="31"/>
      <c r="H21" s="29"/>
      <c r="I21" s="29" t="str">
        <f t="shared" si="0"/>
        <v/>
      </c>
      <c r="J21" s="29" t="str">
        <f t="shared" si="1"/>
        <v/>
      </c>
      <c r="K21" s="41"/>
      <c r="L21" s="41"/>
    </row>
    <row r="22" ht="15" customHeight="1" spans="1:12">
      <c r="A22" s="25"/>
      <c r="B22" s="26"/>
      <c r="C22" s="27"/>
      <c r="D22" s="27"/>
      <c r="E22" s="85"/>
      <c r="F22" s="28"/>
      <c r="G22" s="31"/>
      <c r="H22" s="29"/>
      <c r="I22" s="29" t="str">
        <f t="shared" si="0"/>
        <v/>
      </c>
      <c r="J22" s="29" t="str">
        <f t="shared" si="1"/>
        <v/>
      </c>
      <c r="K22" s="41"/>
      <c r="L22" s="41"/>
    </row>
    <row r="23" ht="15" customHeight="1" spans="1:12">
      <c r="A23" s="25"/>
      <c r="B23" s="26"/>
      <c r="C23" s="27"/>
      <c r="D23" s="27"/>
      <c r="E23" s="85"/>
      <c r="F23" s="28"/>
      <c r="G23" s="31"/>
      <c r="H23" s="29"/>
      <c r="I23" s="29" t="str">
        <f t="shared" si="0"/>
        <v/>
      </c>
      <c r="J23" s="29" t="str">
        <f t="shared" si="1"/>
        <v/>
      </c>
      <c r="K23" s="41"/>
      <c r="L23" s="41"/>
    </row>
    <row r="24" ht="15" customHeight="1" spans="1:12">
      <c r="A24" s="25"/>
      <c r="B24" s="26"/>
      <c r="C24" s="27"/>
      <c r="D24" s="27"/>
      <c r="E24" s="85"/>
      <c r="F24" s="28"/>
      <c r="G24" s="31"/>
      <c r="H24" s="29"/>
      <c r="I24" s="29" t="str">
        <f t="shared" si="0"/>
        <v/>
      </c>
      <c r="J24" s="29" t="str">
        <f t="shared" si="1"/>
        <v/>
      </c>
      <c r="K24" s="41"/>
      <c r="L24" s="41"/>
    </row>
    <row r="25" ht="15" customHeight="1" spans="1:12">
      <c r="A25" s="25"/>
      <c r="B25" s="26"/>
      <c r="C25" s="27"/>
      <c r="D25" s="27"/>
      <c r="E25" s="85"/>
      <c r="F25" s="28"/>
      <c r="G25" s="31"/>
      <c r="H25" s="29"/>
      <c r="I25" s="29" t="str">
        <f t="shared" si="0"/>
        <v/>
      </c>
      <c r="J25" s="29" t="str">
        <f t="shared" si="1"/>
        <v/>
      </c>
      <c r="K25" s="41"/>
      <c r="L25" s="41"/>
    </row>
    <row r="26" ht="15" customHeight="1" spans="1:12">
      <c r="A26" s="25"/>
      <c r="B26" s="26"/>
      <c r="C26" s="27"/>
      <c r="D26" s="27"/>
      <c r="E26" s="85"/>
      <c r="F26" s="28"/>
      <c r="G26" s="31"/>
      <c r="H26" s="29"/>
      <c r="I26" s="29" t="str">
        <f t="shared" si="0"/>
        <v/>
      </c>
      <c r="J26" s="29" t="str">
        <f t="shared" si="1"/>
        <v/>
      </c>
      <c r="K26" s="41"/>
      <c r="L26" s="41"/>
    </row>
    <row r="27" ht="15" customHeight="1" spans="1:12">
      <c r="A27" s="25"/>
      <c r="B27" s="26"/>
      <c r="C27" s="27"/>
      <c r="D27" s="27"/>
      <c r="E27" s="85"/>
      <c r="F27" s="28"/>
      <c r="G27" s="31"/>
      <c r="H27" s="29"/>
      <c r="I27" s="29" t="str">
        <f t="shared" si="0"/>
        <v/>
      </c>
      <c r="J27" s="29" t="str">
        <f t="shared" si="1"/>
        <v/>
      </c>
      <c r="K27" s="41"/>
      <c r="L27" s="41"/>
    </row>
    <row r="28" ht="15" customHeight="1" spans="1:12">
      <c r="A28" s="25"/>
      <c r="B28" s="26"/>
      <c r="C28" s="27"/>
      <c r="D28" s="27"/>
      <c r="E28" s="85"/>
      <c r="F28" s="28"/>
      <c r="G28" s="31"/>
      <c r="H28" s="29"/>
      <c r="I28" s="29" t="str">
        <f t="shared" si="0"/>
        <v/>
      </c>
      <c r="J28" s="29" t="str">
        <f t="shared" si="1"/>
        <v/>
      </c>
      <c r="K28" s="41"/>
      <c r="L28" s="41"/>
    </row>
    <row r="29" s="14" customFormat="1" ht="15" customHeight="1" spans="1:12">
      <c r="A29" s="100" t="s">
        <v>402</v>
      </c>
      <c r="B29" s="101"/>
      <c r="C29" s="89"/>
      <c r="D29" s="89"/>
      <c r="E29" s="22"/>
      <c r="F29" s="35">
        <f>SUM(F7:F28)</f>
        <v>0</v>
      </c>
      <c r="G29" s="36">
        <f>SUM(G7:G28)</f>
        <v>0</v>
      </c>
      <c r="H29" s="37">
        <f>SUM(H7:H28)</f>
        <v>0</v>
      </c>
      <c r="I29" s="37" t="str">
        <f t="shared" si="0"/>
        <v/>
      </c>
      <c r="J29" s="37" t="str">
        <f t="shared" si="1"/>
        <v/>
      </c>
      <c r="K29" s="42"/>
      <c r="L29" s="42"/>
    </row>
    <row r="30" ht="15" customHeight="1" spans="1:12">
      <c r="A30" s="26" t="s">
        <v>441</v>
      </c>
      <c r="B30" s="26"/>
      <c r="C30" s="98"/>
      <c r="D30" s="98"/>
      <c r="E30" s="25"/>
      <c r="F30" s="28"/>
      <c r="G30" s="31"/>
      <c r="H30" s="29"/>
      <c r="I30" s="29" t="str">
        <f t="shared" si="0"/>
        <v/>
      </c>
      <c r="J30" s="29" t="str">
        <f t="shared" si="1"/>
        <v/>
      </c>
      <c r="K30" s="41"/>
      <c r="L30" s="41"/>
    </row>
    <row r="31" s="14" customFormat="1" ht="15" customHeight="1" spans="1:12">
      <c r="A31" s="100" t="s">
        <v>405</v>
      </c>
      <c r="B31" s="100"/>
      <c r="C31" s="89"/>
      <c r="D31" s="89"/>
      <c r="E31" s="22"/>
      <c r="F31" s="35">
        <f>F29-F30</f>
        <v>0</v>
      </c>
      <c r="G31" s="36">
        <f>G29-G30</f>
        <v>0</v>
      </c>
      <c r="H31" s="37">
        <f>H29-H30</f>
        <v>0</v>
      </c>
      <c r="I31" s="37" t="str">
        <f t="shared" si="0"/>
        <v/>
      </c>
      <c r="J31" s="37" t="str">
        <f t="shared" si="1"/>
        <v/>
      </c>
      <c r="K31" s="42"/>
      <c r="L31" s="42"/>
    </row>
  </sheetData>
  <mergeCells count="5">
    <mergeCell ref="A2:K2"/>
    <mergeCell ref="A3:K3"/>
    <mergeCell ref="A29:B29"/>
    <mergeCell ref="A30:B30"/>
    <mergeCell ref="A31:B31"/>
  </mergeCells>
  <hyperlinks>
    <hyperlink ref="A1" location="索引目录!E42" display="返回索引页"/>
    <hyperlink ref="B1" location="在建工程汇总!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pageSetUpPr fitToPage="1"/>
  </sheetPr>
  <dimension ref="A1:N31"/>
  <sheetViews>
    <sheetView view="pageBreakPreview" zoomScale="80" zoomScaleNormal="90" workbookViewId="0">
      <pane ySplit="6" topLeftCell="A7" activePane="bottomLeft" state="frozen"/>
      <selection/>
      <selection pane="bottomLeft" activeCell="N6" sqref="N6"/>
    </sheetView>
  </sheetViews>
  <sheetFormatPr defaultColWidth="9" defaultRowHeight="15.75" customHeight="1"/>
  <cols>
    <col min="1" max="1" width="6.875" style="15" customWidth="1"/>
    <col min="2" max="2" width="22.25" style="15" customWidth="1"/>
    <col min="3" max="4" width="8.25" style="15" customWidth="1"/>
    <col min="5" max="5" width="12" style="15" customWidth="1"/>
    <col min="6" max="6" width="10.125" style="15" customWidth="1"/>
    <col min="7" max="7" width="8.25" style="15" customWidth="1"/>
    <col min="8" max="8" width="12.25" style="15" hidden="1" customWidth="1" outlineLevel="1"/>
    <col min="9" max="9" width="12.25" style="15" customWidth="1" collapsed="1"/>
    <col min="10" max="10" width="12.75" style="15" customWidth="1"/>
    <col min="11" max="11" width="10.125" style="15" customWidth="1"/>
    <col min="12" max="12" width="8.25" style="15" customWidth="1"/>
    <col min="13" max="13" width="9.75" style="15" customWidth="1"/>
    <col min="14" max="14" width="11.375" style="15" customWidth="1"/>
    <col min="15" max="16384" width="9" style="15"/>
  </cols>
  <sheetData>
    <row r="1" s="86" customFormat="1" ht="10.5" spans="1:13">
      <c r="A1" s="91" t="s">
        <v>324</v>
      </c>
      <c r="B1" s="91" t="s">
        <v>314</v>
      </c>
      <c r="C1" s="91"/>
      <c r="D1" s="88"/>
      <c r="E1" s="88"/>
      <c r="F1" s="88"/>
      <c r="G1" s="88"/>
      <c r="H1" s="88"/>
      <c r="I1" s="88"/>
      <c r="J1" s="88"/>
      <c r="K1" s="88"/>
      <c r="L1" s="88"/>
      <c r="M1" s="88"/>
    </row>
    <row r="2" s="12" customFormat="1" ht="30" customHeight="1" spans="1:13">
      <c r="A2" s="19" t="s">
        <v>1376</v>
      </c>
      <c r="B2" s="19"/>
      <c r="C2" s="19"/>
      <c r="D2" s="19"/>
      <c r="E2" s="19"/>
      <c r="F2" s="19"/>
      <c r="G2" s="19"/>
      <c r="H2" s="19"/>
      <c r="I2" s="19"/>
      <c r="J2" s="19"/>
      <c r="K2" s="19"/>
      <c r="L2" s="19"/>
      <c r="M2" s="19"/>
    </row>
    <row r="3" ht="15" customHeight="1" spans="1:13">
      <c r="A3" s="20" t="str">
        <f>CONCATENATE(封面!D9,封面!F9,封面!G9,封面!H9,封面!I9,封面!J9,封面!K9)</f>
        <v>评估基准日：2025年1月31日</v>
      </c>
      <c r="B3" s="20"/>
      <c r="C3" s="20"/>
      <c r="D3" s="38"/>
      <c r="E3" s="38"/>
      <c r="F3" s="38"/>
      <c r="G3" s="38"/>
      <c r="H3" s="38"/>
      <c r="I3" s="38"/>
      <c r="J3" s="38"/>
      <c r="K3" s="38"/>
      <c r="L3" s="38"/>
      <c r="M3" s="38"/>
    </row>
    <row r="4" ht="15" customHeight="1" spans="1:13">
      <c r="A4" s="20"/>
      <c r="B4" s="20"/>
      <c r="C4" s="20"/>
      <c r="D4" s="38"/>
      <c r="E4" s="38"/>
      <c r="F4" s="38"/>
      <c r="G4" s="38"/>
      <c r="H4" s="38"/>
      <c r="I4" s="39"/>
      <c r="J4" s="38"/>
      <c r="K4" s="38"/>
      <c r="L4" s="38"/>
      <c r="M4" s="39" t="s">
        <v>1377</v>
      </c>
    </row>
    <row r="5" ht="15" customHeight="1" spans="1:13">
      <c r="A5" s="21" t="str">
        <f>封面!D7&amp;封面!F7</f>
        <v>产权持有单位：北京巴布科克·威尔科克斯有限公司</v>
      </c>
      <c r="M5" s="39" t="s">
        <v>327</v>
      </c>
    </row>
    <row r="6" s="13" customFormat="1" ht="19.9" customHeight="1" spans="1:14">
      <c r="A6" s="22" t="s">
        <v>328</v>
      </c>
      <c r="B6" s="22" t="s">
        <v>1378</v>
      </c>
      <c r="C6" s="22" t="s">
        <v>410</v>
      </c>
      <c r="D6" s="22" t="s">
        <v>1363</v>
      </c>
      <c r="E6" s="22" t="s">
        <v>1364</v>
      </c>
      <c r="F6" s="22" t="s">
        <v>1379</v>
      </c>
      <c r="G6" s="22" t="s">
        <v>1366</v>
      </c>
      <c r="H6" s="23" t="s">
        <v>333</v>
      </c>
      <c r="I6" s="24" t="s">
        <v>334</v>
      </c>
      <c r="J6" s="22" t="s">
        <v>335</v>
      </c>
      <c r="K6" s="22" t="s">
        <v>336</v>
      </c>
      <c r="L6" s="22" t="s">
        <v>337</v>
      </c>
      <c r="M6" s="22" t="s">
        <v>338</v>
      </c>
      <c r="N6" s="40" t="s">
        <v>345</v>
      </c>
    </row>
    <row r="7" ht="15" customHeight="1" spans="1:14">
      <c r="A7" s="25"/>
      <c r="B7" s="26"/>
      <c r="C7" s="26"/>
      <c r="D7" s="27"/>
      <c r="E7" s="27"/>
      <c r="F7" s="31"/>
      <c r="G7" s="85"/>
      <c r="H7" s="28"/>
      <c r="I7" s="31"/>
      <c r="J7" s="29"/>
      <c r="K7" s="29" t="str">
        <f>IF(OR(AND(I7=0,J7=0),J7=0),"",J7-I7)</f>
        <v/>
      </c>
      <c r="L7" s="29" t="str">
        <f>IF(ISERROR(K7/I7),"",K7/ABS(I7)*100)</f>
        <v/>
      </c>
      <c r="M7" s="41"/>
      <c r="N7" s="41"/>
    </row>
    <row r="8" ht="15" customHeight="1" spans="1:14">
      <c r="A8" s="25"/>
      <c r="B8" s="26"/>
      <c r="C8" s="26"/>
      <c r="D8" s="27"/>
      <c r="E8" s="27"/>
      <c r="F8" s="31"/>
      <c r="G8" s="85"/>
      <c r="H8" s="28"/>
      <c r="I8" s="31"/>
      <c r="J8" s="29"/>
      <c r="K8" s="29" t="str">
        <f t="shared" ref="K8:K31" si="0">IF(OR(AND(I8=0,J8=0),J8=0),"",J8-I8)</f>
        <v/>
      </c>
      <c r="L8" s="29" t="str">
        <f t="shared" ref="L8:L31" si="1">IF(ISERROR(K8/I8),"",K8/ABS(I8)*100)</f>
        <v/>
      </c>
      <c r="M8" s="41"/>
      <c r="N8" s="41"/>
    </row>
    <row r="9" ht="15" customHeight="1" spans="1:14">
      <c r="A9" s="25"/>
      <c r="B9" s="26"/>
      <c r="C9" s="26"/>
      <c r="D9" s="27"/>
      <c r="E9" s="27"/>
      <c r="F9" s="31"/>
      <c r="G9" s="85"/>
      <c r="H9" s="28"/>
      <c r="I9" s="31"/>
      <c r="J9" s="29"/>
      <c r="K9" s="29" t="str">
        <f t="shared" si="0"/>
        <v/>
      </c>
      <c r="L9" s="29" t="str">
        <f t="shared" si="1"/>
        <v/>
      </c>
      <c r="M9" s="41"/>
      <c r="N9" s="41"/>
    </row>
    <row r="10" ht="15" customHeight="1" spans="1:14">
      <c r="A10" s="25"/>
      <c r="B10" s="26"/>
      <c r="C10" s="26"/>
      <c r="D10" s="27"/>
      <c r="E10" s="27"/>
      <c r="F10" s="31"/>
      <c r="G10" s="85"/>
      <c r="H10" s="28"/>
      <c r="I10" s="31"/>
      <c r="J10" s="29"/>
      <c r="K10" s="29" t="str">
        <f t="shared" si="0"/>
        <v/>
      </c>
      <c r="L10" s="29" t="str">
        <f t="shared" si="1"/>
        <v/>
      </c>
      <c r="M10" s="41"/>
      <c r="N10" s="41"/>
    </row>
    <row r="11" ht="15" customHeight="1" spans="1:14">
      <c r="A11" s="25"/>
      <c r="B11" s="26"/>
      <c r="C11" s="26"/>
      <c r="D11" s="27"/>
      <c r="E11" s="27"/>
      <c r="F11" s="31"/>
      <c r="G11" s="85"/>
      <c r="H11" s="28"/>
      <c r="I11" s="31"/>
      <c r="J11" s="29"/>
      <c r="K11" s="29" t="str">
        <f t="shared" si="0"/>
        <v/>
      </c>
      <c r="L11" s="29" t="str">
        <f t="shared" si="1"/>
        <v/>
      </c>
      <c r="M11" s="41"/>
      <c r="N11" s="41"/>
    </row>
    <row r="12" ht="15" customHeight="1" spans="1:14">
      <c r="A12" s="25"/>
      <c r="B12" s="26"/>
      <c r="C12" s="26"/>
      <c r="D12" s="27"/>
      <c r="E12" s="27"/>
      <c r="F12" s="31"/>
      <c r="G12" s="85"/>
      <c r="H12" s="28"/>
      <c r="I12" s="31"/>
      <c r="J12" s="29"/>
      <c r="K12" s="29" t="str">
        <f t="shared" si="0"/>
        <v/>
      </c>
      <c r="L12" s="29" t="str">
        <f t="shared" si="1"/>
        <v/>
      </c>
      <c r="M12" s="41"/>
      <c r="N12" s="41"/>
    </row>
    <row r="13" ht="15" customHeight="1" spans="1:14">
      <c r="A13" s="25"/>
      <c r="B13" s="26"/>
      <c r="C13" s="26"/>
      <c r="D13" s="27"/>
      <c r="E13" s="27"/>
      <c r="F13" s="31"/>
      <c r="G13" s="85"/>
      <c r="H13" s="28"/>
      <c r="I13" s="31"/>
      <c r="J13" s="29"/>
      <c r="K13" s="29" t="str">
        <f t="shared" si="0"/>
        <v/>
      </c>
      <c r="L13" s="29" t="str">
        <f t="shared" si="1"/>
        <v/>
      </c>
      <c r="M13" s="41"/>
      <c r="N13" s="41"/>
    </row>
    <row r="14" ht="15" customHeight="1" spans="1:14">
      <c r="A14" s="25"/>
      <c r="B14" s="26"/>
      <c r="C14" s="26"/>
      <c r="D14" s="27"/>
      <c r="E14" s="27"/>
      <c r="F14" s="31"/>
      <c r="G14" s="85"/>
      <c r="H14" s="28"/>
      <c r="I14" s="31"/>
      <c r="J14" s="29"/>
      <c r="K14" s="29" t="str">
        <f t="shared" si="0"/>
        <v/>
      </c>
      <c r="L14" s="29" t="str">
        <f t="shared" si="1"/>
        <v/>
      </c>
      <c r="M14" s="41"/>
      <c r="N14" s="41"/>
    </row>
    <row r="15" ht="15" customHeight="1" spans="1:14">
      <c r="A15" s="25"/>
      <c r="B15" s="26"/>
      <c r="C15" s="26"/>
      <c r="D15" s="27"/>
      <c r="E15" s="27"/>
      <c r="F15" s="31"/>
      <c r="G15" s="85"/>
      <c r="H15" s="28"/>
      <c r="I15" s="31"/>
      <c r="J15" s="29"/>
      <c r="K15" s="29" t="str">
        <f t="shared" si="0"/>
        <v/>
      </c>
      <c r="L15" s="29" t="str">
        <f t="shared" si="1"/>
        <v/>
      </c>
      <c r="M15" s="41"/>
      <c r="N15" s="41"/>
    </row>
    <row r="16" ht="15" customHeight="1" spans="1:14">
      <c r="A16" s="25"/>
      <c r="B16" s="26"/>
      <c r="C16" s="26"/>
      <c r="D16" s="27"/>
      <c r="E16" s="27"/>
      <c r="F16" s="31"/>
      <c r="G16" s="85"/>
      <c r="H16" s="28"/>
      <c r="I16" s="31"/>
      <c r="J16" s="29"/>
      <c r="K16" s="29" t="str">
        <f t="shared" si="0"/>
        <v/>
      </c>
      <c r="L16" s="29" t="str">
        <f t="shared" si="1"/>
        <v/>
      </c>
      <c r="M16" s="41"/>
      <c r="N16" s="41"/>
    </row>
    <row r="17" ht="15" customHeight="1" spans="1:14">
      <c r="A17" s="25"/>
      <c r="B17" s="26"/>
      <c r="C17" s="26"/>
      <c r="D17" s="27"/>
      <c r="E17" s="27"/>
      <c r="F17" s="31"/>
      <c r="G17" s="85"/>
      <c r="H17" s="28"/>
      <c r="I17" s="31"/>
      <c r="J17" s="29"/>
      <c r="K17" s="29" t="str">
        <f t="shared" si="0"/>
        <v/>
      </c>
      <c r="L17" s="29" t="str">
        <f t="shared" si="1"/>
        <v/>
      </c>
      <c r="M17" s="41"/>
      <c r="N17" s="41"/>
    </row>
    <row r="18" ht="15" customHeight="1" spans="1:14">
      <c r="A18" s="25"/>
      <c r="B18" s="26"/>
      <c r="C18" s="26"/>
      <c r="D18" s="27"/>
      <c r="E18" s="27"/>
      <c r="F18" s="31"/>
      <c r="G18" s="85"/>
      <c r="H18" s="28"/>
      <c r="I18" s="31"/>
      <c r="J18" s="29"/>
      <c r="K18" s="29" t="str">
        <f t="shared" si="0"/>
        <v/>
      </c>
      <c r="L18" s="29" t="str">
        <f t="shared" si="1"/>
        <v/>
      </c>
      <c r="M18" s="41"/>
      <c r="N18" s="41"/>
    </row>
    <row r="19" ht="15" customHeight="1" spans="1:14">
      <c r="A19" s="25"/>
      <c r="B19" s="26"/>
      <c r="C19" s="26"/>
      <c r="D19" s="27"/>
      <c r="E19" s="27"/>
      <c r="F19" s="31"/>
      <c r="G19" s="85"/>
      <c r="H19" s="28"/>
      <c r="I19" s="31"/>
      <c r="J19" s="29"/>
      <c r="K19" s="29" t="str">
        <f t="shared" si="0"/>
        <v/>
      </c>
      <c r="L19" s="29" t="str">
        <f t="shared" si="1"/>
        <v/>
      </c>
      <c r="M19" s="41"/>
      <c r="N19" s="41"/>
    </row>
    <row r="20" ht="15" customHeight="1" spans="1:14">
      <c r="A20" s="25"/>
      <c r="B20" s="26"/>
      <c r="C20" s="26"/>
      <c r="D20" s="27"/>
      <c r="E20" s="27"/>
      <c r="F20" s="31"/>
      <c r="G20" s="85"/>
      <c r="H20" s="28"/>
      <c r="I20" s="31"/>
      <c r="J20" s="29"/>
      <c r="K20" s="29" t="str">
        <f t="shared" si="0"/>
        <v/>
      </c>
      <c r="L20" s="29" t="str">
        <f t="shared" si="1"/>
        <v/>
      </c>
      <c r="M20" s="41"/>
      <c r="N20" s="41"/>
    </row>
    <row r="21" ht="15" customHeight="1" spans="1:14">
      <c r="A21" s="25"/>
      <c r="B21" s="26"/>
      <c r="C21" s="26"/>
      <c r="D21" s="27"/>
      <c r="E21" s="27"/>
      <c r="F21" s="31"/>
      <c r="G21" s="85"/>
      <c r="H21" s="28"/>
      <c r="I21" s="31"/>
      <c r="J21" s="29"/>
      <c r="K21" s="29" t="str">
        <f t="shared" si="0"/>
        <v/>
      </c>
      <c r="L21" s="29" t="str">
        <f t="shared" si="1"/>
        <v/>
      </c>
      <c r="M21" s="41"/>
      <c r="N21" s="41"/>
    </row>
    <row r="22" ht="15" customHeight="1" spans="1:14">
      <c r="A22" s="25"/>
      <c r="B22" s="26"/>
      <c r="C22" s="26"/>
      <c r="D22" s="27"/>
      <c r="E22" s="27"/>
      <c r="F22" s="31"/>
      <c r="G22" s="85"/>
      <c r="H22" s="28"/>
      <c r="I22" s="31"/>
      <c r="J22" s="29"/>
      <c r="K22" s="29" t="str">
        <f t="shared" si="0"/>
        <v/>
      </c>
      <c r="L22" s="29" t="str">
        <f t="shared" si="1"/>
        <v/>
      </c>
      <c r="M22" s="41"/>
      <c r="N22" s="41"/>
    </row>
    <row r="23" ht="15" customHeight="1" spans="1:14">
      <c r="A23" s="25"/>
      <c r="B23" s="26"/>
      <c r="C23" s="26"/>
      <c r="D23" s="27"/>
      <c r="E23" s="27"/>
      <c r="F23" s="31"/>
      <c r="G23" s="85"/>
      <c r="H23" s="28"/>
      <c r="I23" s="31"/>
      <c r="J23" s="29"/>
      <c r="K23" s="29" t="str">
        <f t="shared" si="0"/>
        <v/>
      </c>
      <c r="L23" s="29" t="str">
        <f t="shared" si="1"/>
        <v/>
      </c>
      <c r="M23" s="41"/>
      <c r="N23" s="41"/>
    </row>
    <row r="24" ht="15" customHeight="1" spans="1:14">
      <c r="A24" s="25"/>
      <c r="B24" s="26"/>
      <c r="C24" s="26"/>
      <c r="D24" s="27"/>
      <c r="E24" s="27"/>
      <c r="F24" s="31"/>
      <c r="G24" s="85"/>
      <c r="H24" s="28"/>
      <c r="I24" s="31"/>
      <c r="J24" s="29"/>
      <c r="K24" s="29" t="str">
        <f t="shared" si="0"/>
        <v/>
      </c>
      <c r="L24" s="29" t="str">
        <f t="shared" si="1"/>
        <v/>
      </c>
      <c r="M24" s="41"/>
      <c r="N24" s="41"/>
    </row>
    <row r="25" ht="15" customHeight="1" spans="1:14">
      <c r="A25" s="25"/>
      <c r="B25" s="26"/>
      <c r="C25" s="26"/>
      <c r="D25" s="27"/>
      <c r="E25" s="27"/>
      <c r="F25" s="31"/>
      <c r="G25" s="85"/>
      <c r="H25" s="28"/>
      <c r="I25" s="31"/>
      <c r="J25" s="29"/>
      <c r="K25" s="29" t="str">
        <f t="shared" si="0"/>
        <v/>
      </c>
      <c r="L25" s="29" t="str">
        <f t="shared" si="1"/>
        <v/>
      </c>
      <c r="M25" s="41"/>
      <c r="N25" s="41"/>
    </row>
    <row r="26" ht="15" customHeight="1" spans="1:14">
      <c r="A26" s="25"/>
      <c r="B26" s="26"/>
      <c r="C26" s="26"/>
      <c r="D26" s="27"/>
      <c r="E26" s="27"/>
      <c r="F26" s="31"/>
      <c r="G26" s="85"/>
      <c r="H26" s="28"/>
      <c r="I26" s="31"/>
      <c r="J26" s="29"/>
      <c r="K26" s="29" t="str">
        <f t="shared" si="0"/>
        <v/>
      </c>
      <c r="L26" s="29" t="str">
        <f t="shared" si="1"/>
        <v/>
      </c>
      <c r="M26" s="41"/>
      <c r="N26" s="41"/>
    </row>
    <row r="27" ht="15" customHeight="1" spans="1:14">
      <c r="A27" s="25"/>
      <c r="B27" s="26"/>
      <c r="C27" s="26"/>
      <c r="D27" s="27"/>
      <c r="E27" s="27"/>
      <c r="F27" s="31"/>
      <c r="G27" s="85"/>
      <c r="H27" s="28"/>
      <c r="I27" s="31"/>
      <c r="J27" s="29"/>
      <c r="K27" s="29" t="str">
        <f t="shared" si="0"/>
        <v/>
      </c>
      <c r="L27" s="29" t="str">
        <f t="shared" si="1"/>
        <v/>
      </c>
      <c r="M27" s="41"/>
      <c r="N27" s="41"/>
    </row>
    <row r="28" ht="15" customHeight="1" spans="1:14">
      <c r="A28" s="25"/>
      <c r="B28" s="26"/>
      <c r="C28" s="26"/>
      <c r="D28" s="27"/>
      <c r="E28" s="27"/>
      <c r="F28" s="31"/>
      <c r="G28" s="85"/>
      <c r="H28" s="28"/>
      <c r="I28" s="31"/>
      <c r="J28" s="29"/>
      <c r="K28" s="29" t="str">
        <f t="shared" si="0"/>
        <v/>
      </c>
      <c r="L28" s="29" t="str">
        <f t="shared" si="1"/>
        <v/>
      </c>
      <c r="M28" s="41"/>
      <c r="N28" s="41"/>
    </row>
    <row r="29" s="14" customFormat="1" ht="15" customHeight="1" spans="1:14">
      <c r="A29" s="100" t="s">
        <v>402</v>
      </c>
      <c r="B29" s="101"/>
      <c r="C29" s="101"/>
      <c r="D29" s="89"/>
      <c r="E29" s="89"/>
      <c r="F29" s="89"/>
      <c r="G29" s="22"/>
      <c r="H29" s="35">
        <f>SUM(H7:H28)</f>
        <v>0</v>
      </c>
      <c r="I29" s="36">
        <f>SUM(I7:I28)</f>
        <v>0</v>
      </c>
      <c r="J29" s="37">
        <f>SUM(J7:J28)</f>
        <v>0</v>
      </c>
      <c r="K29" s="37" t="str">
        <f t="shared" si="0"/>
        <v/>
      </c>
      <c r="L29" s="37" t="str">
        <f t="shared" si="1"/>
        <v/>
      </c>
      <c r="M29" s="42"/>
      <c r="N29" s="42"/>
    </row>
    <row r="30" ht="15" customHeight="1" spans="1:14">
      <c r="A30" s="26" t="s">
        <v>441</v>
      </c>
      <c r="B30" s="26"/>
      <c r="C30" s="26"/>
      <c r="D30" s="98"/>
      <c r="E30" s="98"/>
      <c r="F30" s="98"/>
      <c r="G30" s="25"/>
      <c r="H30" s="28"/>
      <c r="I30" s="31"/>
      <c r="J30" s="29"/>
      <c r="K30" s="29" t="str">
        <f t="shared" si="0"/>
        <v/>
      </c>
      <c r="L30" s="29" t="str">
        <f t="shared" si="1"/>
        <v/>
      </c>
      <c r="M30" s="41"/>
      <c r="N30" s="41"/>
    </row>
    <row r="31" s="14" customFormat="1" ht="15" customHeight="1" spans="1:14">
      <c r="A31" s="100" t="s">
        <v>405</v>
      </c>
      <c r="B31" s="100"/>
      <c r="C31" s="100"/>
      <c r="D31" s="89"/>
      <c r="E31" s="89"/>
      <c r="F31" s="89"/>
      <c r="G31" s="22"/>
      <c r="H31" s="35">
        <f>H29-H30</f>
        <v>0</v>
      </c>
      <c r="I31" s="36">
        <f>I29-I30</f>
        <v>0</v>
      </c>
      <c r="J31" s="37">
        <f>J29-J30</f>
        <v>0</v>
      </c>
      <c r="K31" s="37" t="str">
        <f t="shared" si="0"/>
        <v/>
      </c>
      <c r="L31" s="37" t="str">
        <f t="shared" si="1"/>
        <v/>
      </c>
      <c r="M31" s="42"/>
      <c r="N31" s="42"/>
    </row>
  </sheetData>
  <mergeCells count="5">
    <mergeCell ref="A2:M2"/>
    <mergeCell ref="A3:M3"/>
    <mergeCell ref="A29:B29"/>
    <mergeCell ref="A30:B30"/>
    <mergeCell ref="A31:B31"/>
  </mergeCells>
  <hyperlinks>
    <hyperlink ref="A1" location="索引目录!E42" display="返回索引页"/>
    <hyperlink ref="B1" location="在建工程汇总!B1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865">
    <pageSetUpPr fitToPage="1"/>
  </sheetPr>
  <dimension ref="A1:R31"/>
  <sheetViews>
    <sheetView view="pageBreakPreview" zoomScale="80" zoomScaleNormal="90" workbookViewId="0">
      <pane ySplit="7" topLeftCell="A8" activePane="bottomLeft" state="frozen"/>
      <selection/>
      <selection pane="bottomLeft" activeCell="R6" sqref="R6:R7"/>
    </sheetView>
  </sheetViews>
  <sheetFormatPr defaultColWidth="9" defaultRowHeight="15.75" customHeight="1"/>
  <cols>
    <col min="1" max="1" width="5.25" style="15" customWidth="1"/>
    <col min="2" max="2" width="14.625" style="15" customWidth="1"/>
    <col min="3" max="3" width="13.25" style="15" customWidth="1"/>
    <col min="4" max="4" width="10.75" style="15" customWidth="1"/>
    <col min="5" max="5" width="4.5" style="15" customWidth="1"/>
    <col min="6" max="6" width="9" style="15" hidden="1" customWidth="1" outlineLevel="1"/>
    <col min="7" max="7" width="8.125" style="15" hidden="1" customWidth="1" outlineLevel="1"/>
    <col min="8" max="8" width="12.625" style="15" hidden="1" customWidth="1" outlineLevel="1"/>
    <col min="9" max="9" width="7.25" style="15" customWidth="1" collapsed="1"/>
    <col min="10" max="10" width="8.25" style="15" customWidth="1"/>
    <col min="11" max="11" width="13.125" style="15" customWidth="1"/>
    <col min="12" max="12" width="11.125" style="15" customWidth="1"/>
    <col min="13" max="13" width="9" style="15"/>
    <col min="14" max="14" width="13.25" style="15" customWidth="1"/>
    <col min="15" max="15" width="6.625" style="15" customWidth="1"/>
    <col min="16" max="16" width="8.75" style="15" customWidth="1"/>
    <col min="17" max="17" width="7" style="15" customWidth="1"/>
    <col min="18" max="18" width="11.375" style="15" customWidth="1"/>
    <col min="19" max="16384" width="9" style="15"/>
  </cols>
  <sheetData>
    <row r="1" s="86" customFormat="1" ht="10.5" spans="1:17">
      <c r="A1" s="91" t="s">
        <v>324</v>
      </c>
      <c r="B1" s="87" t="s">
        <v>272</v>
      </c>
      <c r="C1" s="91"/>
      <c r="D1" s="88"/>
      <c r="E1" s="88"/>
      <c r="F1" s="88"/>
      <c r="G1" s="88"/>
      <c r="H1" s="88"/>
      <c r="I1" s="88"/>
      <c r="J1" s="88"/>
      <c r="K1" s="88"/>
      <c r="L1" s="88"/>
      <c r="M1" s="88"/>
      <c r="N1" s="88"/>
      <c r="O1" s="88"/>
      <c r="P1" s="88"/>
      <c r="Q1" s="88"/>
    </row>
    <row r="2" s="12" customFormat="1" ht="30" customHeight="1" spans="1:17">
      <c r="A2" s="19" t="s">
        <v>1380</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20"/>
      <c r="I3" s="20"/>
      <c r="J3" s="20"/>
      <c r="K3" s="20"/>
      <c r="L3" s="38"/>
      <c r="M3" s="38"/>
      <c r="N3" s="38"/>
      <c r="O3" s="38"/>
      <c r="P3" s="38"/>
      <c r="Q3" s="38"/>
    </row>
    <row r="4" ht="15" customHeight="1" spans="1:17">
      <c r="A4" s="20"/>
      <c r="B4" s="20"/>
      <c r="C4" s="20"/>
      <c r="D4" s="20"/>
      <c r="E4" s="20"/>
      <c r="F4" s="20"/>
      <c r="G4" s="20"/>
      <c r="H4" s="20"/>
      <c r="I4" s="20"/>
      <c r="J4" s="20"/>
      <c r="K4" s="47"/>
      <c r="L4" s="38"/>
      <c r="M4" s="38"/>
      <c r="N4" s="38"/>
      <c r="O4" s="38"/>
      <c r="P4" s="38"/>
      <c r="Q4" s="39" t="s">
        <v>1381</v>
      </c>
    </row>
    <row r="5" ht="15" customHeight="1" spans="1:17">
      <c r="A5" s="21" t="str">
        <f>封面!D7&amp;封面!F7</f>
        <v>产权持有单位：北京巴布科克·威尔科克斯有限公司</v>
      </c>
      <c r="Q5" s="39" t="s">
        <v>327</v>
      </c>
    </row>
    <row r="6" s="13" customFormat="1" ht="15" customHeight="1" spans="1:18">
      <c r="A6" s="22" t="s">
        <v>328</v>
      </c>
      <c r="B6" s="22" t="s">
        <v>481</v>
      </c>
      <c r="C6" s="22" t="s">
        <v>482</v>
      </c>
      <c r="D6" s="22" t="s">
        <v>1382</v>
      </c>
      <c r="E6" s="56" t="s">
        <v>1383</v>
      </c>
      <c r="F6" s="22" t="s">
        <v>333</v>
      </c>
      <c r="G6" s="22"/>
      <c r="H6" s="23"/>
      <c r="I6" s="115" t="s">
        <v>334</v>
      </c>
      <c r="J6" s="115"/>
      <c r="K6" s="116"/>
      <c r="L6" s="32" t="s">
        <v>335</v>
      </c>
      <c r="M6" s="117"/>
      <c r="N6" s="33"/>
      <c r="O6" s="59" t="s">
        <v>336</v>
      </c>
      <c r="P6" s="56" t="s">
        <v>337</v>
      </c>
      <c r="Q6" s="56" t="s">
        <v>338</v>
      </c>
      <c r="R6" s="60" t="s">
        <v>345</v>
      </c>
    </row>
    <row r="7" s="13" customFormat="1" ht="15" customHeight="1" spans="1:18">
      <c r="A7" s="22"/>
      <c r="B7" s="22"/>
      <c r="C7" s="22"/>
      <c r="D7" s="22"/>
      <c r="E7" s="22"/>
      <c r="F7" s="22" t="s">
        <v>484</v>
      </c>
      <c r="G7" s="22" t="s">
        <v>485</v>
      </c>
      <c r="H7" s="23" t="s">
        <v>486</v>
      </c>
      <c r="I7" s="33" t="s">
        <v>484</v>
      </c>
      <c r="J7" s="22" t="s">
        <v>485</v>
      </c>
      <c r="K7" s="22" t="s">
        <v>486</v>
      </c>
      <c r="L7" s="37" t="s">
        <v>514</v>
      </c>
      <c r="M7" s="22" t="s">
        <v>485</v>
      </c>
      <c r="N7" s="22" t="s">
        <v>486</v>
      </c>
      <c r="O7" s="61"/>
      <c r="P7" s="22"/>
      <c r="Q7" s="22"/>
      <c r="R7" s="60"/>
    </row>
    <row r="8" ht="15" customHeight="1" spans="1:18">
      <c r="A8" s="25"/>
      <c r="B8" s="26"/>
      <c r="C8" s="26"/>
      <c r="D8" s="26"/>
      <c r="E8" s="25"/>
      <c r="F8" s="78"/>
      <c r="G8" s="29"/>
      <c r="H8" s="28"/>
      <c r="I8" s="118"/>
      <c r="J8" s="29"/>
      <c r="K8" s="29"/>
      <c r="L8" s="78"/>
      <c r="M8" s="29"/>
      <c r="N8" s="29"/>
      <c r="O8" s="70" t="str">
        <f>IF(OR(AND(K8=0,N8=0),N8=0),"",N8-K8)</f>
        <v/>
      </c>
      <c r="P8" s="70" t="str">
        <f>IF(ISERROR(O8/K8),"",O8/ABS(K8)*100)</f>
        <v/>
      </c>
      <c r="Q8" s="41"/>
      <c r="R8" s="41"/>
    </row>
    <row r="9" ht="15" customHeight="1" spans="1:18">
      <c r="A9" s="25"/>
      <c r="B9" s="26"/>
      <c r="C9" s="26"/>
      <c r="D9" s="26"/>
      <c r="E9" s="25"/>
      <c r="F9" s="78"/>
      <c r="G9" s="29"/>
      <c r="H9" s="28"/>
      <c r="I9" s="118"/>
      <c r="J9" s="29"/>
      <c r="K9" s="29"/>
      <c r="L9" s="78"/>
      <c r="M9" s="29"/>
      <c r="N9" s="29"/>
      <c r="O9" s="29" t="str">
        <f t="shared" ref="O9:O31" si="0">IF(OR(AND(K9=0,N9=0),N9=0),"",N9-K9)</f>
        <v/>
      </c>
      <c r="P9" s="29" t="str">
        <f t="shared" ref="P9:P31" si="1">IF(ISERROR(O9/K9),"",O9/ABS(K9)*100)</f>
        <v/>
      </c>
      <c r="Q9" s="41"/>
      <c r="R9" s="41"/>
    </row>
    <row r="10" ht="15" customHeight="1" spans="1:18">
      <c r="A10" s="25"/>
      <c r="B10" s="26"/>
      <c r="C10" s="26"/>
      <c r="D10" s="26"/>
      <c r="E10" s="25"/>
      <c r="F10" s="78"/>
      <c r="G10" s="29"/>
      <c r="H10" s="28"/>
      <c r="I10" s="118"/>
      <c r="J10" s="29"/>
      <c r="K10" s="29"/>
      <c r="L10" s="78"/>
      <c r="M10" s="29"/>
      <c r="N10" s="29"/>
      <c r="O10" s="29" t="str">
        <f t="shared" si="0"/>
        <v/>
      </c>
      <c r="P10" s="29" t="str">
        <f t="shared" si="1"/>
        <v/>
      </c>
      <c r="Q10" s="41"/>
      <c r="R10" s="41"/>
    </row>
    <row r="11" ht="15" customHeight="1" spans="1:18">
      <c r="A11" s="25"/>
      <c r="B11" s="26"/>
      <c r="C11" s="26"/>
      <c r="D11" s="26"/>
      <c r="E11" s="25"/>
      <c r="F11" s="78"/>
      <c r="G11" s="29"/>
      <c r="H11" s="28"/>
      <c r="I11" s="118"/>
      <c r="J11" s="29"/>
      <c r="K11" s="29"/>
      <c r="L11" s="78"/>
      <c r="M11" s="29"/>
      <c r="N11" s="29"/>
      <c r="O11" s="29" t="str">
        <f t="shared" si="0"/>
        <v/>
      </c>
      <c r="P11" s="29" t="str">
        <f t="shared" si="1"/>
        <v/>
      </c>
      <c r="Q11" s="41"/>
      <c r="R11" s="41"/>
    </row>
    <row r="12" ht="15" customHeight="1" spans="1:18">
      <c r="A12" s="25"/>
      <c r="B12" s="26"/>
      <c r="C12" s="26"/>
      <c r="D12" s="26"/>
      <c r="E12" s="25"/>
      <c r="F12" s="78"/>
      <c r="G12" s="29"/>
      <c r="H12" s="28"/>
      <c r="I12" s="118"/>
      <c r="J12" s="29"/>
      <c r="K12" s="29"/>
      <c r="L12" s="78"/>
      <c r="M12" s="29"/>
      <c r="N12" s="29"/>
      <c r="O12" s="29" t="str">
        <f t="shared" si="0"/>
        <v/>
      </c>
      <c r="P12" s="29" t="str">
        <f t="shared" si="1"/>
        <v/>
      </c>
      <c r="Q12" s="41"/>
      <c r="R12" s="41"/>
    </row>
    <row r="13" ht="15" customHeight="1" spans="1:18">
      <c r="A13" s="25"/>
      <c r="B13" s="26"/>
      <c r="C13" s="26"/>
      <c r="D13" s="26"/>
      <c r="E13" s="25"/>
      <c r="F13" s="78"/>
      <c r="G13" s="29"/>
      <c r="H13" s="28"/>
      <c r="I13" s="118"/>
      <c r="J13" s="29"/>
      <c r="K13" s="29"/>
      <c r="L13" s="78"/>
      <c r="M13" s="29"/>
      <c r="N13" s="29"/>
      <c r="O13" s="29" t="str">
        <f t="shared" si="0"/>
        <v/>
      </c>
      <c r="P13" s="29" t="str">
        <f t="shared" si="1"/>
        <v/>
      </c>
      <c r="Q13" s="41"/>
      <c r="R13" s="41"/>
    </row>
    <row r="14" ht="15" customHeight="1" spans="1:18">
      <c r="A14" s="25"/>
      <c r="B14" s="26"/>
      <c r="C14" s="26"/>
      <c r="D14" s="26"/>
      <c r="E14" s="25"/>
      <c r="F14" s="78"/>
      <c r="G14" s="29"/>
      <c r="H14" s="28"/>
      <c r="I14" s="118"/>
      <c r="J14" s="29"/>
      <c r="K14" s="29"/>
      <c r="L14" s="78"/>
      <c r="M14" s="29"/>
      <c r="N14" s="29"/>
      <c r="O14" s="29" t="str">
        <f t="shared" si="0"/>
        <v/>
      </c>
      <c r="P14" s="29" t="str">
        <f t="shared" si="1"/>
        <v/>
      </c>
      <c r="Q14" s="41"/>
      <c r="R14" s="41"/>
    </row>
    <row r="15" ht="15" customHeight="1" spans="1:18">
      <c r="A15" s="25"/>
      <c r="B15" s="26"/>
      <c r="C15" s="26"/>
      <c r="D15" s="26"/>
      <c r="E15" s="25"/>
      <c r="F15" s="78"/>
      <c r="G15" s="29"/>
      <c r="H15" s="28"/>
      <c r="I15" s="118"/>
      <c r="J15" s="29"/>
      <c r="K15" s="29"/>
      <c r="L15" s="78"/>
      <c r="M15" s="29"/>
      <c r="N15" s="29"/>
      <c r="O15" s="29" t="str">
        <f t="shared" si="0"/>
        <v/>
      </c>
      <c r="P15" s="29" t="str">
        <f t="shared" si="1"/>
        <v/>
      </c>
      <c r="Q15" s="41"/>
      <c r="R15" s="41"/>
    </row>
    <row r="16" ht="15" customHeight="1" spans="1:18">
      <c r="A16" s="25"/>
      <c r="B16" s="26"/>
      <c r="C16" s="26"/>
      <c r="D16" s="26"/>
      <c r="E16" s="25"/>
      <c r="F16" s="78"/>
      <c r="G16" s="29"/>
      <c r="H16" s="28"/>
      <c r="I16" s="118"/>
      <c r="J16" s="29"/>
      <c r="K16" s="29"/>
      <c r="L16" s="78"/>
      <c r="M16" s="29"/>
      <c r="N16" s="29"/>
      <c r="O16" s="29" t="str">
        <f t="shared" si="0"/>
        <v/>
      </c>
      <c r="P16" s="29" t="str">
        <f t="shared" si="1"/>
        <v/>
      </c>
      <c r="Q16" s="41"/>
      <c r="R16" s="41"/>
    </row>
    <row r="17" ht="15" customHeight="1" spans="1:18">
      <c r="A17" s="25"/>
      <c r="B17" s="26"/>
      <c r="C17" s="26"/>
      <c r="D17" s="26"/>
      <c r="E17" s="25"/>
      <c r="F17" s="78"/>
      <c r="G17" s="29"/>
      <c r="H17" s="28"/>
      <c r="I17" s="118"/>
      <c r="J17" s="29"/>
      <c r="K17" s="29"/>
      <c r="L17" s="78"/>
      <c r="M17" s="29"/>
      <c r="N17" s="29"/>
      <c r="O17" s="29" t="str">
        <f t="shared" si="0"/>
        <v/>
      </c>
      <c r="P17" s="29" t="str">
        <f t="shared" si="1"/>
        <v/>
      </c>
      <c r="Q17" s="41"/>
      <c r="R17" s="41"/>
    </row>
    <row r="18" ht="15" customHeight="1" spans="1:18">
      <c r="A18" s="25"/>
      <c r="B18" s="26"/>
      <c r="C18" s="26"/>
      <c r="D18" s="26"/>
      <c r="E18" s="25"/>
      <c r="F18" s="78"/>
      <c r="G18" s="29"/>
      <c r="H18" s="28"/>
      <c r="I18" s="118"/>
      <c r="J18" s="29"/>
      <c r="K18" s="29"/>
      <c r="L18" s="78"/>
      <c r="M18" s="29"/>
      <c r="N18" s="29"/>
      <c r="O18" s="29" t="str">
        <f t="shared" si="0"/>
        <v/>
      </c>
      <c r="P18" s="29" t="str">
        <f t="shared" si="1"/>
        <v/>
      </c>
      <c r="Q18" s="41"/>
      <c r="R18" s="41"/>
    </row>
    <row r="19" ht="15" customHeight="1" spans="1:18">
      <c r="A19" s="25"/>
      <c r="B19" s="26"/>
      <c r="C19" s="26"/>
      <c r="D19" s="26"/>
      <c r="E19" s="25"/>
      <c r="F19" s="78"/>
      <c r="G19" s="29"/>
      <c r="H19" s="28"/>
      <c r="I19" s="118"/>
      <c r="J19" s="29"/>
      <c r="K19" s="29"/>
      <c r="L19" s="78"/>
      <c r="M19" s="29"/>
      <c r="N19" s="29"/>
      <c r="O19" s="29" t="str">
        <f t="shared" si="0"/>
        <v/>
      </c>
      <c r="P19" s="29" t="str">
        <f t="shared" si="1"/>
        <v/>
      </c>
      <c r="Q19" s="41"/>
      <c r="R19" s="41"/>
    </row>
    <row r="20" ht="15" customHeight="1" spans="1:18">
      <c r="A20" s="25"/>
      <c r="B20" s="26"/>
      <c r="C20" s="26"/>
      <c r="D20" s="26"/>
      <c r="E20" s="25"/>
      <c r="F20" s="78"/>
      <c r="G20" s="29"/>
      <c r="H20" s="28"/>
      <c r="I20" s="118"/>
      <c r="J20" s="29"/>
      <c r="K20" s="29"/>
      <c r="L20" s="78"/>
      <c r="M20" s="29"/>
      <c r="N20" s="29"/>
      <c r="O20" s="29" t="str">
        <f t="shared" si="0"/>
        <v/>
      </c>
      <c r="P20" s="29" t="str">
        <f t="shared" si="1"/>
        <v/>
      </c>
      <c r="Q20" s="41"/>
      <c r="R20" s="41"/>
    </row>
    <row r="21" ht="15" customHeight="1" spans="1:18">
      <c r="A21" s="25"/>
      <c r="B21" s="26"/>
      <c r="C21" s="26"/>
      <c r="D21" s="26"/>
      <c r="E21" s="25"/>
      <c r="F21" s="78"/>
      <c r="G21" s="29"/>
      <c r="H21" s="28"/>
      <c r="I21" s="118"/>
      <c r="J21" s="29"/>
      <c r="K21" s="29"/>
      <c r="L21" s="78"/>
      <c r="M21" s="29"/>
      <c r="N21" s="29"/>
      <c r="O21" s="29" t="str">
        <f t="shared" si="0"/>
        <v/>
      </c>
      <c r="P21" s="29" t="str">
        <f t="shared" si="1"/>
        <v/>
      </c>
      <c r="Q21" s="41"/>
      <c r="R21" s="41"/>
    </row>
    <row r="22" ht="15" customHeight="1" spans="1:18">
      <c r="A22" s="25"/>
      <c r="B22" s="26"/>
      <c r="C22" s="26"/>
      <c r="D22" s="26"/>
      <c r="E22" s="25"/>
      <c r="F22" s="78"/>
      <c r="G22" s="29"/>
      <c r="H22" s="28"/>
      <c r="I22" s="118"/>
      <c r="J22" s="29"/>
      <c r="K22" s="29"/>
      <c r="L22" s="78"/>
      <c r="M22" s="29"/>
      <c r="N22" s="29"/>
      <c r="O22" s="29" t="str">
        <f t="shared" si="0"/>
        <v/>
      </c>
      <c r="P22" s="29" t="str">
        <f t="shared" si="1"/>
        <v/>
      </c>
      <c r="Q22" s="41"/>
      <c r="R22" s="41"/>
    </row>
    <row r="23" ht="15" customHeight="1" spans="1:18">
      <c r="A23" s="25"/>
      <c r="B23" s="26"/>
      <c r="C23" s="26"/>
      <c r="D23" s="26"/>
      <c r="E23" s="25"/>
      <c r="F23" s="78"/>
      <c r="G23" s="29"/>
      <c r="H23" s="28"/>
      <c r="I23" s="118"/>
      <c r="J23" s="29"/>
      <c r="K23" s="29"/>
      <c r="L23" s="78"/>
      <c r="M23" s="29"/>
      <c r="N23" s="29"/>
      <c r="O23" s="29" t="str">
        <f t="shared" si="0"/>
        <v/>
      </c>
      <c r="P23" s="29" t="str">
        <f t="shared" si="1"/>
        <v/>
      </c>
      <c r="Q23" s="41"/>
      <c r="R23" s="41"/>
    </row>
    <row r="24" ht="15" customHeight="1" spans="1:18">
      <c r="A24" s="25"/>
      <c r="B24" s="26"/>
      <c r="C24" s="26"/>
      <c r="D24" s="26"/>
      <c r="E24" s="25"/>
      <c r="F24" s="78"/>
      <c r="G24" s="29"/>
      <c r="H24" s="28"/>
      <c r="I24" s="118"/>
      <c r="J24" s="29"/>
      <c r="K24" s="29"/>
      <c r="L24" s="78"/>
      <c r="M24" s="29"/>
      <c r="N24" s="29"/>
      <c r="O24" s="29" t="str">
        <f t="shared" si="0"/>
        <v/>
      </c>
      <c r="P24" s="29" t="str">
        <f t="shared" si="1"/>
        <v/>
      </c>
      <c r="Q24" s="41"/>
      <c r="R24" s="41"/>
    </row>
    <row r="25" ht="15" customHeight="1" spans="1:18">
      <c r="A25" s="25"/>
      <c r="B25" s="26"/>
      <c r="C25" s="26"/>
      <c r="D25" s="26"/>
      <c r="E25" s="25"/>
      <c r="F25" s="78"/>
      <c r="G25" s="29"/>
      <c r="H25" s="28"/>
      <c r="I25" s="118"/>
      <c r="J25" s="29"/>
      <c r="K25" s="29"/>
      <c r="L25" s="78"/>
      <c r="M25" s="29"/>
      <c r="N25" s="29"/>
      <c r="O25" s="29" t="str">
        <f t="shared" si="0"/>
        <v/>
      </c>
      <c r="P25" s="29" t="str">
        <f t="shared" si="1"/>
        <v/>
      </c>
      <c r="Q25" s="41"/>
      <c r="R25" s="41"/>
    </row>
    <row r="26" ht="15" customHeight="1" spans="1:18">
      <c r="A26" s="25"/>
      <c r="B26" s="26"/>
      <c r="C26" s="26"/>
      <c r="D26" s="26"/>
      <c r="E26" s="25"/>
      <c r="F26" s="78"/>
      <c r="G26" s="29"/>
      <c r="H26" s="28"/>
      <c r="I26" s="118"/>
      <c r="J26" s="29"/>
      <c r="K26" s="29"/>
      <c r="L26" s="78"/>
      <c r="M26" s="29"/>
      <c r="N26" s="29"/>
      <c r="O26" s="29" t="str">
        <f t="shared" si="0"/>
        <v/>
      </c>
      <c r="P26" s="29" t="str">
        <f t="shared" si="1"/>
        <v/>
      </c>
      <c r="Q26" s="41"/>
      <c r="R26" s="41"/>
    </row>
    <row r="27" ht="15" customHeight="1" spans="1:18">
      <c r="A27" s="25"/>
      <c r="B27" s="26"/>
      <c r="C27" s="26"/>
      <c r="D27" s="26"/>
      <c r="E27" s="25"/>
      <c r="F27" s="78"/>
      <c r="G27" s="29"/>
      <c r="H27" s="28"/>
      <c r="I27" s="118"/>
      <c r="J27" s="29"/>
      <c r="K27" s="29"/>
      <c r="L27" s="78"/>
      <c r="M27" s="29"/>
      <c r="N27" s="29"/>
      <c r="O27" s="29" t="str">
        <f t="shared" si="0"/>
        <v/>
      </c>
      <c r="P27" s="29" t="str">
        <f t="shared" si="1"/>
        <v/>
      </c>
      <c r="Q27" s="41"/>
      <c r="R27" s="41"/>
    </row>
    <row r="28" ht="15" customHeight="1" spans="1:18">
      <c r="A28" s="25"/>
      <c r="B28" s="26"/>
      <c r="C28" s="26"/>
      <c r="D28" s="26"/>
      <c r="E28" s="25"/>
      <c r="F28" s="78"/>
      <c r="G28" s="29"/>
      <c r="H28" s="28"/>
      <c r="I28" s="118"/>
      <c r="J28" s="29"/>
      <c r="K28" s="29"/>
      <c r="L28" s="78"/>
      <c r="M28" s="29"/>
      <c r="N28" s="29"/>
      <c r="O28" s="29" t="str">
        <f t="shared" si="0"/>
        <v/>
      </c>
      <c r="P28" s="29" t="str">
        <f t="shared" si="1"/>
        <v/>
      </c>
      <c r="Q28" s="41"/>
      <c r="R28" s="41"/>
    </row>
    <row r="29" s="14" customFormat="1" ht="15" customHeight="1" spans="1:18">
      <c r="A29" s="94" t="s">
        <v>402</v>
      </c>
      <c r="B29" s="95"/>
      <c r="C29" s="33"/>
      <c r="D29" s="100"/>
      <c r="E29" s="22"/>
      <c r="F29" s="58"/>
      <c r="G29" s="37"/>
      <c r="H29" s="35">
        <f>SUM(H8:H28)</f>
        <v>0</v>
      </c>
      <c r="I29" s="63"/>
      <c r="J29" s="37"/>
      <c r="K29" s="37">
        <f>SUM(K8:K28)</f>
        <v>0</v>
      </c>
      <c r="L29" s="58"/>
      <c r="M29" s="37"/>
      <c r="N29" s="37">
        <f>SUM(N8:N28)</f>
        <v>0</v>
      </c>
      <c r="O29" s="37" t="str">
        <f t="shared" si="0"/>
        <v/>
      </c>
      <c r="P29" s="37" t="str">
        <f t="shared" si="1"/>
        <v/>
      </c>
      <c r="Q29" s="42"/>
      <c r="R29" s="42"/>
    </row>
    <row r="30" ht="15" customHeight="1" spans="1:18">
      <c r="A30" s="96" t="s">
        <v>441</v>
      </c>
      <c r="B30" s="97"/>
      <c r="C30" s="114"/>
      <c r="D30" s="26"/>
      <c r="E30" s="25"/>
      <c r="F30" s="78"/>
      <c r="G30" s="29"/>
      <c r="H30" s="28"/>
      <c r="I30" s="118"/>
      <c r="J30" s="29"/>
      <c r="K30" s="29"/>
      <c r="L30" s="78"/>
      <c r="M30" s="29"/>
      <c r="N30" s="29">
        <v>0</v>
      </c>
      <c r="O30" s="29" t="str">
        <f t="shared" si="0"/>
        <v/>
      </c>
      <c r="P30" s="29" t="str">
        <f t="shared" si="1"/>
        <v/>
      </c>
      <c r="Q30" s="41"/>
      <c r="R30" s="41"/>
    </row>
    <row r="31" s="14" customFormat="1" ht="15" customHeight="1" spans="1:18">
      <c r="A31" s="94" t="s">
        <v>405</v>
      </c>
      <c r="B31" s="95"/>
      <c r="C31" s="33"/>
      <c r="D31" s="33"/>
      <c r="E31" s="42"/>
      <c r="F31" s="58"/>
      <c r="G31" s="37"/>
      <c r="H31" s="35">
        <f>H29-H30</f>
        <v>0</v>
      </c>
      <c r="I31" s="63"/>
      <c r="J31" s="37"/>
      <c r="K31" s="37">
        <f>K29-K30</f>
        <v>0</v>
      </c>
      <c r="L31" s="58"/>
      <c r="M31" s="37"/>
      <c r="N31" s="37">
        <f>N29-N30</f>
        <v>0</v>
      </c>
      <c r="O31" s="37" t="str">
        <f t="shared" si="0"/>
        <v/>
      </c>
      <c r="P31" s="37" t="str">
        <f t="shared" si="1"/>
        <v/>
      </c>
      <c r="Q31" s="42"/>
      <c r="R31" s="42"/>
    </row>
  </sheetData>
  <mergeCells count="17">
    <mergeCell ref="A2:Q2"/>
    <mergeCell ref="A3:Q3"/>
    <mergeCell ref="F6:H6"/>
    <mergeCell ref="I6:K6"/>
    <mergeCell ref="L6:N6"/>
    <mergeCell ref="A29:B29"/>
    <mergeCell ref="A30:B30"/>
    <mergeCell ref="A31:B31"/>
    <mergeCell ref="A6:A7"/>
    <mergeCell ref="B6:B7"/>
    <mergeCell ref="C6:C7"/>
    <mergeCell ref="D6:D7"/>
    <mergeCell ref="E6:E7"/>
    <mergeCell ref="O6:O7"/>
    <mergeCell ref="P6:P7"/>
    <mergeCell ref="Q6:Q7"/>
    <mergeCell ref="R6:R7"/>
  </mergeCells>
  <hyperlinks>
    <hyperlink ref="A1" location="索引目录!D44" display="返回索引页"/>
    <hyperlink ref="B1" location="非流动资产评估汇总!B2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6">
    <pageSetUpPr fitToPage="1"/>
  </sheetPr>
  <dimension ref="A1:Q31"/>
  <sheetViews>
    <sheetView view="pageBreakPreview" zoomScale="80" zoomScaleNormal="90" workbookViewId="0">
      <pane ySplit="7" topLeftCell="A8" activePane="bottomLeft" state="frozen"/>
      <selection/>
      <selection pane="bottomLeft" activeCell="Q6" sqref="Q6:Q7"/>
    </sheetView>
  </sheetViews>
  <sheetFormatPr defaultColWidth="9" defaultRowHeight="15.75" customHeight="1"/>
  <cols>
    <col min="1" max="1" width="7.625" style="15" customWidth="1"/>
    <col min="2" max="2" width="12.125" style="15" customWidth="1"/>
    <col min="3" max="3" width="11.625" style="15" customWidth="1"/>
    <col min="4" max="4" width="8" style="15" hidden="1" customWidth="1" outlineLevel="1"/>
    <col min="5" max="5" width="8" style="15" customWidth="1" collapsed="1"/>
    <col min="6" max="6" width="6.75" style="15" customWidth="1"/>
    <col min="7" max="7" width="7.75" style="15" customWidth="1"/>
    <col min="8" max="9" width="11" style="15" hidden="1" customWidth="1" outlineLevel="1"/>
    <col min="10" max="10" width="11" style="15" customWidth="1" collapsed="1"/>
    <col min="11" max="12" width="11" style="15" customWidth="1"/>
    <col min="13" max="13" width="8.25" style="15" customWidth="1"/>
    <col min="14" max="14" width="11" style="15" customWidth="1"/>
    <col min="15" max="15" width="9.5" style="15" customWidth="1"/>
    <col min="16" max="16" width="11.875" style="15" customWidth="1"/>
    <col min="17" max="17" width="11.375" style="15" customWidth="1"/>
    <col min="18" max="16384" width="9" style="15"/>
  </cols>
  <sheetData>
    <row r="1" s="86" customFormat="1" ht="10.5" spans="1:16">
      <c r="A1" s="91" t="s">
        <v>324</v>
      </c>
      <c r="B1" s="87" t="s">
        <v>272</v>
      </c>
      <c r="C1" s="88"/>
      <c r="D1" s="88"/>
      <c r="E1" s="88"/>
      <c r="F1" s="88"/>
      <c r="G1" s="88"/>
      <c r="H1" s="88"/>
      <c r="I1" s="88"/>
      <c r="J1" s="88"/>
      <c r="K1" s="88"/>
      <c r="L1" s="88"/>
      <c r="M1" s="88"/>
      <c r="N1" s="88"/>
      <c r="O1" s="88"/>
      <c r="P1" s="88"/>
    </row>
    <row r="2" s="12" customFormat="1" ht="30" customHeight="1" spans="1:16">
      <c r="A2" s="19" t="s">
        <v>1384</v>
      </c>
      <c r="B2" s="19"/>
      <c r="C2" s="19"/>
      <c r="D2" s="19"/>
      <c r="E2" s="19"/>
      <c r="F2" s="19"/>
      <c r="G2" s="19"/>
      <c r="H2" s="19"/>
      <c r="I2" s="19"/>
      <c r="J2" s="19"/>
      <c r="K2" s="19"/>
      <c r="L2" s="19"/>
      <c r="M2" s="19"/>
      <c r="N2" s="19"/>
      <c r="O2" s="19"/>
      <c r="P2" s="19"/>
    </row>
    <row r="3" ht="15" customHeight="1" spans="1:16">
      <c r="A3" s="20" t="str">
        <f>CONCATENATE(封面!D9,封面!F9,封面!G9,封面!H9,封面!I9,封面!J9,封面!K9)</f>
        <v>评估基准日：2025年1月31日</v>
      </c>
      <c r="B3" s="20"/>
      <c r="C3" s="20"/>
      <c r="D3" s="20"/>
      <c r="E3" s="20"/>
      <c r="F3" s="20"/>
      <c r="G3" s="38"/>
      <c r="H3" s="38"/>
      <c r="I3" s="38"/>
      <c r="J3" s="38"/>
      <c r="K3" s="38"/>
      <c r="L3" s="38"/>
      <c r="M3" s="38"/>
      <c r="N3" s="38"/>
      <c r="O3" s="38"/>
      <c r="P3" s="38"/>
    </row>
    <row r="4" ht="15" customHeight="1" spans="1:16">
      <c r="A4" s="20"/>
      <c r="B4" s="20"/>
      <c r="C4" s="20"/>
      <c r="D4" s="20"/>
      <c r="E4" s="20"/>
      <c r="F4" s="20"/>
      <c r="G4" s="38"/>
      <c r="H4" s="39"/>
      <c r="I4" s="38"/>
      <c r="J4" s="38"/>
      <c r="K4" s="38"/>
      <c r="L4" s="38"/>
      <c r="M4" s="38"/>
      <c r="N4" s="38"/>
      <c r="O4" s="38"/>
      <c r="P4" s="39" t="s">
        <v>1385</v>
      </c>
    </row>
    <row r="5" ht="15" customHeight="1" spans="1:16">
      <c r="A5" s="21" t="str">
        <f>封面!D7&amp;封面!F7</f>
        <v>产权持有单位：北京巴布科克·威尔科克斯有限公司</v>
      </c>
      <c r="P5" s="39" t="s">
        <v>327</v>
      </c>
    </row>
    <row r="6" s="13" customFormat="1" ht="15" customHeight="1" spans="1:17">
      <c r="A6" s="22" t="s">
        <v>328</v>
      </c>
      <c r="B6" s="22" t="s">
        <v>1386</v>
      </c>
      <c r="C6" s="56" t="s">
        <v>1387</v>
      </c>
      <c r="D6" s="109" t="s">
        <v>614</v>
      </c>
      <c r="E6" s="56" t="s">
        <v>483</v>
      </c>
      <c r="F6" s="56" t="s">
        <v>484</v>
      </c>
      <c r="G6" s="56" t="s">
        <v>674</v>
      </c>
      <c r="H6" s="22" t="s">
        <v>333</v>
      </c>
      <c r="I6" s="23"/>
      <c r="J6" s="106" t="s">
        <v>334</v>
      </c>
      <c r="K6" s="107"/>
      <c r="L6" s="22" t="s">
        <v>335</v>
      </c>
      <c r="M6" s="22"/>
      <c r="N6" s="22"/>
      <c r="O6" s="56" t="s">
        <v>337</v>
      </c>
      <c r="P6" s="56" t="s">
        <v>338</v>
      </c>
      <c r="Q6" s="60" t="s">
        <v>345</v>
      </c>
    </row>
    <row r="7" s="13" customFormat="1" ht="15" customHeight="1" spans="1:17">
      <c r="A7" s="22"/>
      <c r="B7" s="22"/>
      <c r="C7" s="22"/>
      <c r="D7" s="109"/>
      <c r="E7" s="22"/>
      <c r="F7" s="22"/>
      <c r="G7" s="22"/>
      <c r="H7" s="22" t="s">
        <v>622</v>
      </c>
      <c r="I7" s="23" t="s">
        <v>623</v>
      </c>
      <c r="J7" s="33" t="s">
        <v>622</v>
      </c>
      <c r="K7" s="22" t="s">
        <v>623</v>
      </c>
      <c r="L7" s="22" t="s">
        <v>622</v>
      </c>
      <c r="M7" s="22" t="s">
        <v>533</v>
      </c>
      <c r="N7" s="22" t="s">
        <v>623</v>
      </c>
      <c r="O7" s="22"/>
      <c r="P7" s="22"/>
      <c r="Q7" s="60"/>
    </row>
    <row r="8" ht="15" customHeight="1" spans="1:17">
      <c r="A8" s="25"/>
      <c r="B8" s="26"/>
      <c r="C8" s="26"/>
      <c r="D8" s="111"/>
      <c r="E8" s="25"/>
      <c r="F8" s="25"/>
      <c r="G8" s="27"/>
      <c r="H8" s="29"/>
      <c r="I8" s="28"/>
      <c r="J8" s="31"/>
      <c r="K8" s="29"/>
      <c r="L8" s="29"/>
      <c r="M8" s="25"/>
      <c r="N8" s="29">
        <f>ROUND(L8*M8/100,0)</f>
        <v>0</v>
      </c>
      <c r="O8" s="29" t="str">
        <f>IF(OR(AND(K8=0,N8=0,),N8=0,),"",(N8-K8)/K8*100)</f>
        <v/>
      </c>
      <c r="P8" s="41"/>
      <c r="Q8" s="41"/>
    </row>
    <row r="9" ht="15" customHeight="1" spans="1:17">
      <c r="A9" s="25"/>
      <c r="B9" s="26"/>
      <c r="C9" s="26"/>
      <c r="D9" s="111"/>
      <c r="E9" s="25"/>
      <c r="F9" s="25"/>
      <c r="G9" s="27"/>
      <c r="H9" s="29"/>
      <c r="I9" s="28"/>
      <c r="J9" s="31"/>
      <c r="K9" s="29"/>
      <c r="L9" s="29"/>
      <c r="M9" s="25"/>
      <c r="N9" s="29">
        <f t="shared" ref="N9:N28" si="0">ROUND(L9*M9/100,0)</f>
        <v>0</v>
      </c>
      <c r="O9" s="29" t="str">
        <f t="shared" ref="O9:O31" si="1">IF(OR(AND(K9=0,N9=0,),N9=0,),"",(N9-K9)/K9*100)</f>
        <v/>
      </c>
      <c r="P9" s="41"/>
      <c r="Q9" s="41"/>
    </row>
    <row r="10" ht="15" customHeight="1" spans="1:17">
      <c r="A10" s="25"/>
      <c r="B10" s="26"/>
      <c r="C10" s="26"/>
      <c r="D10" s="111"/>
      <c r="E10" s="25"/>
      <c r="F10" s="25"/>
      <c r="G10" s="27"/>
      <c r="H10" s="29"/>
      <c r="I10" s="28"/>
      <c r="J10" s="31"/>
      <c r="K10" s="29"/>
      <c r="L10" s="29"/>
      <c r="M10" s="25"/>
      <c r="N10" s="29">
        <f t="shared" si="0"/>
        <v>0</v>
      </c>
      <c r="O10" s="29" t="str">
        <f t="shared" si="1"/>
        <v/>
      </c>
      <c r="P10" s="41"/>
      <c r="Q10" s="41"/>
    </row>
    <row r="11" ht="15" customHeight="1" spans="1:17">
      <c r="A11" s="25"/>
      <c r="B11" s="26"/>
      <c r="C11" s="26"/>
      <c r="D11" s="111"/>
      <c r="E11" s="25"/>
      <c r="F11" s="25"/>
      <c r="G11" s="27"/>
      <c r="H11" s="29"/>
      <c r="I11" s="28"/>
      <c r="J11" s="31"/>
      <c r="K11" s="29"/>
      <c r="L11" s="29"/>
      <c r="M11" s="25"/>
      <c r="N11" s="29">
        <f t="shared" si="0"/>
        <v>0</v>
      </c>
      <c r="O11" s="29" t="str">
        <f t="shared" si="1"/>
        <v/>
      </c>
      <c r="P11" s="41"/>
      <c r="Q11" s="41"/>
    </row>
    <row r="12" ht="15" customHeight="1" spans="1:17">
      <c r="A12" s="25"/>
      <c r="B12" s="26"/>
      <c r="C12" s="26"/>
      <c r="D12" s="111"/>
      <c r="E12" s="25"/>
      <c r="F12" s="25"/>
      <c r="G12" s="27"/>
      <c r="H12" s="29"/>
      <c r="I12" s="28"/>
      <c r="J12" s="31"/>
      <c r="K12" s="29"/>
      <c r="L12" s="29"/>
      <c r="M12" s="25"/>
      <c r="N12" s="29">
        <f t="shared" si="0"/>
        <v>0</v>
      </c>
      <c r="O12" s="29" t="str">
        <f t="shared" si="1"/>
        <v/>
      </c>
      <c r="P12" s="41"/>
      <c r="Q12" s="41"/>
    </row>
    <row r="13" ht="15" customHeight="1" spans="1:17">
      <c r="A13" s="25"/>
      <c r="B13" s="26"/>
      <c r="C13" s="26"/>
      <c r="D13" s="111"/>
      <c r="E13" s="25"/>
      <c r="F13" s="25"/>
      <c r="G13" s="27"/>
      <c r="H13" s="29"/>
      <c r="I13" s="28"/>
      <c r="J13" s="31"/>
      <c r="K13" s="29"/>
      <c r="L13" s="29"/>
      <c r="M13" s="25"/>
      <c r="N13" s="29">
        <f t="shared" si="0"/>
        <v>0</v>
      </c>
      <c r="O13" s="29" t="str">
        <f t="shared" si="1"/>
        <v/>
      </c>
      <c r="P13" s="41"/>
      <c r="Q13" s="41"/>
    </row>
    <row r="14" ht="15" customHeight="1" spans="1:17">
      <c r="A14" s="25"/>
      <c r="B14" s="26"/>
      <c r="C14" s="26"/>
      <c r="D14" s="111"/>
      <c r="E14" s="25"/>
      <c r="F14" s="25"/>
      <c r="G14" s="27"/>
      <c r="H14" s="29"/>
      <c r="I14" s="28"/>
      <c r="J14" s="31"/>
      <c r="K14" s="29"/>
      <c r="L14" s="29"/>
      <c r="M14" s="25"/>
      <c r="N14" s="29">
        <f t="shared" si="0"/>
        <v>0</v>
      </c>
      <c r="O14" s="29" t="str">
        <f t="shared" si="1"/>
        <v/>
      </c>
      <c r="P14" s="41"/>
      <c r="Q14" s="41"/>
    </row>
    <row r="15" ht="15" customHeight="1" spans="1:17">
      <c r="A15" s="25"/>
      <c r="B15" s="26"/>
      <c r="C15" s="26"/>
      <c r="D15" s="111"/>
      <c r="E15" s="25"/>
      <c r="F15" s="25"/>
      <c r="G15" s="27"/>
      <c r="H15" s="29"/>
      <c r="I15" s="28"/>
      <c r="J15" s="31"/>
      <c r="K15" s="29"/>
      <c r="L15" s="29"/>
      <c r="M15" s="25"/>
      <c r="N15" s="29">
        <f t="shared" si="0"/>
        <v>0</v>
      </c>
      <c r="O15" s="29" t="str">
        <f t="shared" si="1"/>
        <v/>
      </c>
      <c r="P15" s="41"/>
      <c r="Q15" s="41"/>
    </row>
    <row r="16" ht="15" customHeight="1" spans="1:17">
      <c r="A16" s="25"/>
      <c r="B16" s="26"/>
      <c r="C16" s="26"/>
      <c r="D16" s="111"/>
      <c r="E16" s="25"/>
      <c r="F16" s="25"/>
      <c r="G16" s="27"/>
      <c r="H16" s="29"/>
      <c r="I16" s="28"/>
      <c r="J16" s="31"/>
      <c r="K16" s="29"/>
      <c r="L16" s="29"/>
      <c r="M16" s="25"/>
      <c r="N16" s="29">
        <f t="shared" si="0"/>
        <v>0</v>
      </c>
      <c r="O16" s="29" t="str">
        <f t="shared" si="1"/>
        <v/>
      </c>
      <c r="P16" s="41"/>
      <c r="Q16" s="41"/>
    </row>
    <row r="17" ht="15" customHeight="1" spans="1:17">
      <c r="A17" s="25"/>
      <c r="B17" s="26"/>
      <c r="C17" s="26"/>
      <c r="D17" s="111"/>
      <c r="E17" s="25"/>
      <c r="F17" s="25"/>
      <c r="G17" s="27"/>
      <c r="H17" s="29"/>
      <c r="I17" s="28"/>
      <c r="J17" s="31"/>
      <c r="K17" s="29"/>
      <c r="L17" s="29"/>
      <c r="M17" s="25"/>
      <c r="N17" s="29">
        <f t="shared" si="0"/>
        <v>0</v>
      </c>
      <c r="O17" s="29" t="str">
        <f t="shared" si="1"/>
        <v/>
      </c>
      <c r="P17" s="41"/>
      <c r="Q17" s="41"/>
    </row>
    <row r="18" ht="15" customHeight="1" spans="1:17">
      <c r="A18" s="25"/>
      <c r="B18" s="26"/>
      <c r="C18" s="26"/>
      <c r="D18" s="111"/>
      <c r="E18" s="25"/>
      <c r="F18" s="25"/>
      <c r="G18" s="27"/>
      <c r="H18" s="29"/>
      <c r="I18" s="28"/>
      <c r="J18" s="31"/>
      <c r="K18" s="29"/>
      <c r="L18" s="29"/>
      <c r="M18" s="25"/>
      <c r="N18" s="29">
        <f t="shared" si="0"/>
        <v>0</v>
      </c>
      <c r="O18" s="29" t="str">
        <f t="shared" si="1"/>
        <v/>
      </c>
      <c r="P18" s="41"/>
      <c r="Q18" s="41"/>
    </row>
    <row r="19" ht="15" customHeight="1" spans="1:17">
      <c r="A19" s="25"/>
      <c r="B19" s="26"/>
      <c r="C19" s="26"/>
      <c r="D19" s="111"/>
      <c r="E19" s="25"/>
      <c r="F19" s="25"/>
      <c r="G19" s="27"/>
      <c r="H19" s="29"/>
      <c r="I19" s="28"/>
      <c r="J19" s="31"/>
      <c r="K19" s="29"/>
      <c r="L19" s="29"/>
      <c r="M19" s="25"/>
      <c r="N19" s="29">
        <f t="shared" si="0"/>
        <v>0</v>
      </c>
      <c r="O19" s="29" t="str">
        <f t="shared" si="1"/>
        <v/>
      </c>
      <c r="P19" s="41"/>
      <c r="Q19" s="41"/>
    </row>
    <row r="20" ht="15" customHeight="1" spans="1:17">
      <c r="A20" s="25"/>
      <c r="B20" s="26"/>
      <c r="C20" s="26"/>
      <c r="D20" s="111"/>
      <c r="E20" s="25"/>
      <c r="F20" s="25"/>
      <c r="G20" s="27"/>
      <c r="H20" s="29"/>
      <c r="I20" s="28"/>
      <c r="J20" s="31"/>
      <c r="K20" s="29"/>
      <c r="L20" s="29"/>
      <c r="M20" s="25"/>
      <c r="N20" s="29">
        <f t="shared" si="0"/>
        <v>0</v>
      </c>
      <c r="O20" s="29" t="str">
        <f t="shared" si="1"/>
        <v/>
      </c>
      <c r="P20" s="41"/>
      <c r="Q20" s="41"/>
    </row>
    <row r="21" ht="15" customHeight="1" spans="1:17">
      <c r="A21" s="25"/>
      <c r="B21" s="26"/>
      <c r="C21" s="26"/>
      <c r="D21" s="111"/>
      <c r="E21" s="25"/>
      <c r="F21" s="25"/>
      <c r="G21" s="27"/>
      <c r="H21" s="29"/>
      <c r="I21" s="28"/>
      <c r="J21" s="31"/>
      <c r="K21" s="29"/>
      <c r="L21" s="29"/>
      <c r="M21" s="25"/>
      <c r="N21" s="29">
        <f t="shared" si="0"/>
        <v>0</v>
      </c>
      <c r="O21" s="29" t="str">
        <f t="shared" si="1"/>
        <v/>
      </c>
      <c r="P21" s="41"/>
      <c r="Q21" s="41"/>
    </row>
    <row r="22" ht="15" customHeight="1" spans="1:17">
      <c r="A22" s="25"/>
      <c r="B22" s="26"/>
      <c r="C22" s="26"/>
      <c r="D22" s="111"/>
      <c r="E22" s="25"/>
      <c r="F22" s="25"/>
      <c r="G22" s="27"/>
      <c r="H22" s="29"/>
      <c r="I22" s="28"/>
      <c r="J22" s="31"/>
      <c r="K22" s="29"/>
      <c r="L22" s="29"/>
      <c r="M22" s="25"/>
      <c r="N22" s="29">
        <f t="shared" si="0"/>
        <v>0</v>
      </c>
      <c r="O22" s="29" t="str">
        <f t="shared" si="1"/>
        <v/>
      </c>
      <c r="P22" s="41"/>
      <c r="Q22" s="41"/>
    </row>
    <row r="23" ht="15" customHeight="1" spans="1:17">
      <c r="A23" s="25"/>
      <c r="B23" s="26"/>
      <c r="C23" s="26"/>
      <c r="D23" s="111"/>
      <c r="E23" s="25"/>
      <c r="F23" s="25"/>
      <c r="G23" s="27"/>
      <c r="H23" s="29"/>
      <c r="I23" s="28"/>
      <c r="J23" s="31"/>
      <c r="K23" s="29"/>
      <c r="L23" s="29"/>
      <c r="M23" s="25"/>
      <c r="N23" s="29">
        <f t="shared" si="0"/>
        <v>0</v>
      </c>
      <c r="O23" s="29" t="str">
        <f t="shared" si="1"/>
        <v/>
      </c>
      <c r="P23" s="41"/>
      <c r="Q23" s="41"/>
    </row>
    <row r="24" ht="15" customHeight="1" spans="1:17">
      <c r="A24" s="25"/>
      <c r="B24" s="26"/>
      <c r="C24" s="26"/>
      <c r="D24" s="111"/>
      <c r="E24" s="25"/>
      <c r="F24" s="25"/>
      <c r="G24" s="27"/>
      <c r="H24" s="29"/>
      <c r="I24" s="28"/>
      <c r="J24" s="31"/>
      <c r="K24" s="29"/>
      <c r="L24" s="29"/>
      <c r="M24" s="25"/>
      <c r="N24" s="29">
        <f t="shared" si="0"/>
        <v>0</v>
      </c>
      <c r="O24" s="29" t="str">
        <f t="shared" si="1"/>
        <v/>
      </c>
      <c r="P24" s="41"/>
      <c r="Q24" s="41"/>
    </row>
    <row r="25" ht="15" customHeight="1" spans="1:17">
      <c r="A25" s="25"/>
      <c r="B25" s="26"/>
      <c r="C25" s="26"/>
      <c r="D25" s="111"/>
      <c r="E25" s="25"/>
      <c r="F25" s="25"/>
      <c r="G25" s="27"/>
      <c r="H25" s="29"/>
      <c r="I25" s="28"/>
      <c r="J25" s="31"/>
      <c r="K25" s="29"/>
      <c r="L25" s="29"/>
      <c r="M25" s="25"/>
      <c r="N25" s="29">
        <f t="shared" si="0"/>
        <v>0</v>
      </c>
      <c r="O25" s="29" t="str">
        <f t="shared" si="1"/>
        <v/>
      </c>
      <c r="P25" s="41"/>
      <c r="Q25" s="41"/>
    </row>
    <row r="26" ht="15" customHeight="1" spans="1:17">
      <c r="A26" s="25"/>
      <c r="B26" s="26"/>
      <c r="C26" s="26"/>
      <c r="D26" s="111"/>
      <c r="E26" s="25"/>
      <c r="F26" s="25"/>
      <c r="G26" s="27"/>
      <c r="H26" s="29"/>
      <c r="I26" s="28"/>
      <c r="J26" s="31"/>
      <c r="K26" s="29"/>
      <c r="L26" s="29"/>
      <c r="M26" s="25"/>
      <c r="N26" s="29">
        <f t="shared" si="0"/>
        <v>0</v>
      </c>
      <c r="O26" s="29" t="str">
        <f t="shared" si="1"/>
        <v/>
      </c>
      <c r="P26" s="41"/>
      <c r="Q26" s="41"/>
    </row>
    <row r="27" ht="15" customHeight="1" spans="1:17">
      <c r="A27" s="25"/>
      <c r="B27" s="26"/>
      <c r="C27" s="26"/>
      <c r="D27" s="111"/>
      <c r="E27" s="25"/>
      <c r="F27" s="25"/>
      <c r="G27" s="27"/>
      <c r="H27" s="29"/>
      <c r="I27" s="28"/>
      <c r="J27" s="31"/>
      <c r="K27" s="29"/>
      <c r="L27" s="29"/>
      <c r="M27" s="25"/>
      <c r="N27" s="29">
        <f t="shared" si="0"/>
        <v>0</v>
      </c>
      <c r="O27" s="29" t="str">
        <f t="shared" si="1"/>
        <v/>
      </c>
      <c r="P27" s="41"/>
      <c r="Q27" s="41"/>
    </row>
    <row r="28" ht="15" customHeight="1" spans="1:17">
      <c r="A28" s="25"/>
      <c r="B28" s="26"/>
      <c r="C28" s="26"/>
      <c r="D28" s="111"/>
      <c r="E28" s="25"/>
      <c r="F28" s="25"/>
      <c r="G28" s="27"/>
      <c r="H28" s="29"/>
      <c r="I28" s="28"/>
      <c r="J28" s="31"/>
      <c r="K28" s="29"/>
      <c r="L28" s="29"/>
      <c r="M28" s="25"/>
      <c r="N28" s="29">
        <f t="shared" si="0"/>
        <v>0</v>
      </c>
      <c r="O28" s="29" t="str">
        <f t="shared" si="1"/>
        <v/>
      </c>
      <c r="P28" s="41"/>
      <c r="Q28" s="41"/>
    </row>
    <row r="29" s="14" customFormat="1" ht="15" customHeight="1" spans="1:17">
      <c r="A29" s="100" t="s">
        <v>402</v>
      </c>
      <c r="B29" s="101"/>
      <c r="C29" s="101"/>
      <c r="D29" s="112"/>
      <c r="E29" s="22"/>
      <c r="F29" s="22"/>
      <c r="G29" s="89"/>
      <c r="H29" s="37">
        <f>SUM(H8:H28)</f>
        <v>0</v>
      </c>
      <c r="I29" s="35">
        <f t="shared" ref="I29:N29" si="2">SUM(I8:I28)</f>
        <v>0</v>
      </c>
      <c r="J29" s="36">
        <f t="shared" si="2"/>
        <v>0</v>
      </c>
      <c r="K29" s="37">
        <f t="shared" si="2"/>
        <v>0</v>
      </c>
      <c r="L29" s="37">
        <f t="shared" si="2"/>
        <v>0</v>
      </c>
      <c r="M29" s="22"/>
      <c r="N29" s="37">
        <f t="shared" si="2"/>
        <v>0</v>
      </c>
      <c r="O29" s="37" t="str">
        <f t="shared" si="1"/>
        <v/>
      </c>
      <c r="P29" s="42"/>
      <c r="Q29" s="42"/>
    </row>
    <row r="30" ht="15" customHeight="1" spans="1:17">
      <c r="A30" s="26" t="s">
        <v>441</v>
      </c>
      <c r="B30" s="26"/>
      <c r="C30" s="26"/>
      <c r="D30" s="111"/>
      <c r="E30" s="25"/>
      <c r="F30" s="25"/>
      <c r="G30" s="98"/>
      <c r="H30" s="29"/>
      <c r="I30" s="28"/>
      <c r="J30" s="31"/>
      <c r="K30" s="29"/>
      <c r="L30" s="29"/>
      <c r="M30" s="25"/>
      <c r="N30" s="29">
        <v>0</v>
      </c>
      <c r="O30" s="29" t="str">
        <f t="shared" si="1"/>
        <v/>
      </c>
      <c r="P30" s="41"/>
      <c r="Q30" s="41"/>
    </row>
    <row r="31" s="14" customFormat="1" ht="15" customHeight="1" spans="1:17">
      <c r="A31" s="100" t="s">
        <v>405</v>
      </c>
      <c r="B31" s="100"/>
      <c r="C31" s="100"/>
      <c r="D31" s="113"/>
      <c r="E31" s="22"/>
      <c r="F31" s="22"/>
      <c r="G31" s="89"/>
      <c r="H31" s="37">
        <f>H29-H30</f>
        <v>0</v>
      </c>
      <c r="I31" s="35">
        <f t="shared" ref="I31:N31" si="3">I29-I30</f>
        <v>0</v>
      </c>
      <c r="J31" s="36">
        <f t="shared" si="3"/>
        <v>0</v>
      </c>
      <c r="K31" s="37">
        <f t="shared" si="3"/>
        <v>0</v>
      </c>
      <c r="L31" s="37">
        <f t="shared" si="3"/>
        <v>0</v>
      </c>
      <c r="M31" s="22"/>
      <c r="N31" s="37">
        <f t="shared" si="3"/>
        <v>0</v>
      </c>
      <c r="O31" s="37" t="str">
        <f t="shared" si="1"/>
        <v/>
      </c>
      <c r="P31" s="42"/>
      <c r="Q31" s="42"/>
    </row>
  </sheetData>
  <mergeCells count="18">
    <mergeCell ref="A2:P2"/>
    <mergeCell ref="A3:P3"/>
    <mergeCell ref="H6:I6"/>
    <mergeCell ref="J6:K6"/>
    <mergeCell ref="L6:N6"/>
    <mergeCell ref="A29:C29"/>
    <mergeCell ref="A30:C30"/>
    <mergeCell ref="A31:C31"/>
    <mergeCell ref="A6:A7"/>
    <mergeCell ref="B6:B7"/>
    <mergeCell ref="C6:C7"/>
    <mergeCell ref="D6:D7"/>
    <mergeCell ref="E6:E7"/>
    <mergeCell ref="F6:F7"/>
    <mergeCell ref="G6:G7"/>
    <mergeCell ref="O6:O7"/>
    <mergeCell ref="P6:P7"/>
    <mergeCell ref="Q6:Q7"/>
  </mergeCells>
  <hyperlinks>
    <hyperlink ref="A1" location="索引目录!D46" display="返回索引页"/>
    <hyperlink ref="B1" location="非流动资产评估汇总!B3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pageSetUpPr fitToPage="1"/>
  </sheetPr>
  <dimension ref="A1:R31"/>
  <sheetViews>
    <sheetView view="pageBreakPreview" zoomScale="80" zoomScaleNormal="90" workbookViewId="0">
      <pane ySplit="7" topLeftCell="A8" activePane="bottomLeft" state="frozen"/>
      <selection/>
      <selection pane="bottomLeft" activeCell="R6" sqref="R6:R7"/>
    </sheetView>
  </sheetViews>
  <sheetFormatPr defaultColWidth="9" defaultRowHeight="15.75" customHeight="1"/>
  <cols>
    <col min="1" max="1" width="5.875" style="15" customWidth="1"/>
    <col min="2" max="2" width="8.5" style="15" customWidth="1"/>
    <col min="3" max="3" width="15" style="15" customWidth="1"/>
    <col min="4" max="4" width="8.25" style="15" customWidth="1"/>
    <col min="5" max="5" width="8" style="15" hidden="1" customWidth="1" outlineLevel="1"/>
    <col min="6" max="6" width="5.75" style="15" customWidth="1" collapsed="1"/>
    <col min="7" max="7" width="7.75" style="15" customWidth="1"/>
    <col min="8" max="8" width="5.25" style="15" customWidth="1"/>
    <col min="9" max="10" width="11" style="15" hidden="1" customWidth="1" outlineLevel="1"/>
    <col min="11" max="11" width="11" style="15" customWidth="1" collapsed="1"/>
    <col min="12" max="13" width="11" style="15" customWidth="1"/>
    <col min="14" max="14" width="7" style="15" customWidth="1"/>
    <col min="15" max="15" width="11" style="15" customWidth="1"/>
    <col min="16" max="16" width="8.125" style="15" customWidth="1"/>
    <col min="17" max="17" width="10.875" style="15" customWidth="1"/>
    <col min="18" max="18" width="11.375" style="15" customWidth="1"/>
    <col min="19" max="16384" width="9" style="15"/>
  </cols>
  <sheetData>
    <row r="1" s="86" customFormat="1" ht="10.5" spans="1:17">
      <c r="A1" s="87" t="s">
        <v>271</v>
      </c>
      <c r="B1" s="87" t="s">
        <v>272</v>
      </c>
      <c r="C1" s="88"/>
      <c r="D1" s="88"/>
      <c r="E1" s="88"/>
      <c r="F1" s="88"/>
      <c r="G1" s="88"/>
      <c r="H1" s="88"/>
      <c r="I1" s="88"/>
      <c r="J1" s="88"/>
      <c r="K1" s="88"/>
      <c r="L1" s="88"/>
      <c r="M1" s="88"/>
      <c r="N1" s="88"/>
      <c r="O1" s="88"/>
      <c r="P1" s="88"/>
      <c r="Q1" s="88"/>
    </row>
    <row r="2" s="12" customFormat="1" ht="30" customHeight="1" spans="1:17">
      <c r="A2" s="19" t="s">
        <v>1388</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20"/>
      <c r="I3" s="38"/>
      <c r="J3" s="38"/>
      <c r="K3" s="38"/>
      <c r="L3" s="38"/>
      <c r="M3" s="38"/>
      <c r="N3" s="38"/>
      <c r="O3" s="38"/>
      <c r="P3" s="38"/>
      <c r="Q3" s="38"/>
    </row>
    <row r="4" ht="15" customHeight="1" spans="1:17">
      <c r="A4" s="20"/>
      <c r="B4" s="20"/>
      <c r="C4" s="20"/>
      <c r="D4" s="20"/>
      <c r="E4" s="20"/>
      <c r="F4" s="20"/>
      <c r="G4" s="20"/>
      <c r="H4" s="20"/>
      <c r="I4" s="38"/>
      <c r="J4" s="38"/>
      <c r="K4" s="39"/>
      <c r="L4" s="38"/>
      <c r="M4" s="38"/>
      <c r="N4" s="38"/>
      <c r="O4" s="38"/>
      <c r="P4" s="38"/>
      <c r="Q4" s="39" t="s">
        <v>1389</v>
      </c>
    </row>
    <row r="5" ht="15" customHeight="1" spans="1:17">
      <c r="A5" s="21" t="str">
        <f>封面!D7&amp;封面!F7</f>
        <v>产权持有单位：北京巴布科克·威尔科克斯有限公司</v>
      </c>
      <c r="Q5" s="39" t="s">
        <v>327</v>
      </c>
    </row>
    <row r="6" s="13" customFormat="1" ht="15" customHeight="1" spans="1:18">
      <c r="A6" s="22" t="s">
        <v>328</v>
      </c>
      <c r="B6" s="22" t="s">
        <v>1390</v>
      </c>
      <c r="C6" s="108" t="s">
        <v>1391</v>
      </c>
      <c r="D6" s="56" t="s">
        <v>483</v>
      </c>
      <c r="E6" s="109" t="s">
        <v>614</v>
      </c>
      <c r="F6" s="56" t="s">
        <v>484</v>
      </c>
      <c r="G6" s="108" t="s">
        <v>1392</v>
      </c>
      <c r="H6" s="108" t="s">
        <v>632</v>
      </c>
      <c r="I6" s="22" t="s">
        <v>333</v>
      </c>
      <c r="J6" s="23"/>
      <c r="K6" s="106" t="s">
        <v>334</v>
      </c>
      <c r="L6" s="107"/>
      <c r="M6" s="22" t="s">
        <v>335</v>
      </c>
      <c r="N6" s="22"/>
      <c r="O6" s="22"/>
      <c r="P6" s="56" t="s">
        <v>337</v>
      </c>
      <c r="Q6" s="56" t="s">
        <v>338</v>
      </c>
      <c r="R6" s="60" t="s">
        <v>345</v>
      </c>
    </row>
    <row r="7" s="13" customFormat="1" ht="15" customHeight="1" spans="1:18">
      <c r="A7" s="22"/>
      <c r="B7" s="22"/>
      <c r="C7" s="110"/>
      <c r="D7" s="22"/>
      <c r="E7" s="109"/>
      <c r="F7" s="22"/>
      <c r="G7" s="110"/>
      <c r="H7" s="110"/>
      <c r="I7" s="22" t="s">
        <v>622</v>
      </c>
      <c r="J7" s="23" t="s">
        <v>623</v>
      </c>
      <c r="K7" s="33" t="s">
        <v>622</v>
      </c>
      <c r="L7" s="22" t="s">
        <v>623</v>
      </c>
      <c r="M7" s="22" t="s">
        <v>622</v>
      </c>
      <c r="N7" s="22" t="s">
        <v>533</v>
      </c>
      <c r="O7" s="22" t="s">
        <v>623</v>
      </c>
      <c r="P7" s="22"/>
      <c r="Q7" s="22"/>
      <c r="R7" s="60"/>
    </row>
    <row r="8" ht="15" customHeight="1" spans="1:18">
      <c r="A8" s="25"/>
      <c r="B8" s="26"/>
      <c r="C8" s="26"/>
      <c r="D8" s="25"/>
      <c r="E8" s="111"/>
      <c r="F8" s="26"/>
      <c r="G8" s="27"/>
      <c r="H8" s="25"/>
      <c r="I8" s="29"/>
      <c r="J8" s="28"/>
      <c r="K8" s="31"/>
      <c r="L8" s="29"/>
      <c r="M8" s="29"/>
      <c r="N8" s="25"/>
      <c r="O8" s="29">
        <f>ROUND(M8*N8/100,0)</f>
        <v>0</v>
      </c>
      <c r="P8" s="29" t="str">
        <f>IF(OR(AND(L8=0,O8=0,),O8=0,),"",(O8-L8)/L8*100)</f>
        <v/>
      </c>
      <c r="Q8" s="41"/>
      <c r="R8" s="41"/>
    </row>
    <row r="9" ht="15" customHeight="1" spans="1:18">
      <c r="A9" s="25"/>
      <c r="B9" s="26"/>
      <c r="C9" s="26"/>
      <c r="D9" s="25"/>
      <c r="E9" s="111"/>
      <c r="F9" s="26"/>
      <c r="G9" s="27"/>
      <c r="H9" s="25"/>
      <c r="I9" s="29"/>
      <c r="J9" s="28"/>
      <c r="K9" s="31"/>
      <c r="L9" s="29"/>
      <c r="M9" s="29"/>
      <c r="N9" s="25"/>
      <c r="O9" s="29">
        <f t="shared" ref="O9:O28" si="0">ROUND(M9*N9/100,0)</f>
        <v>0</v>
      </c>
      <c r="P9" s="29" t="str">
        <f t="shared" ref="P9:P31" si="1">IF(OR(AND(L9=0,O9=0,),O9=0,),"",(O9-L9)/L9*100)</f>
        <v/>
      </c>
      <c r="Q9" s="41"/>
      <c r="R9" s="41"/>
    </row>
    <row r="10" ht="15" customHeight="1" spans="1:18">
      <c r="A10" s="25"/>
      <c r="B10" s="26"/>
      <c r="C10" s="26"/>
      <c r="D10" s="25"/>
      <c r="E10" s="111"/>
      <c r="F10" s="26"/>
      <c r="G10" s="27"/>
      <c r="H10" s="25"/>
      <c r="I10" s="29"/>
      <c r="J10" s="28"/>
      <c r="K10" s="31"/>
      <c r="L10" s="29"/>
      <c r="M10" s="29"/>
      <c r="N10" s="25"/>
      <c r="O10" s="29">
        <f t="shared" si="0"/>
        <v>0</v>
      </c>
      <c r="P10" s="29" t="str">
        <f t="shared" si="1"/>
        <v/>
      </c>
      <c r="Q10" s="41"/>
      <c r="R10" s="41"/>
    </row>
    <row r="11" ht="15" customHeight="1" spans="1:18">
      <c r="A11" s="25"/>
      <c r="B11" s="26"/>
      <c r="C11" s="26"/>
      <c r="D11" s="25"/>
      <c r="E11" s="111"/>
      <c r="F11" s="26"/>
      <c r="G11" s="27"/>
      <c r="H11" s="25"/>
      <c r="I11" s="29"/>
      <c r="J11" s="28"/>
      <c r="K11" s="31"/>
      <c r="L11" s="29"/>
      <c r="M11" s="29"/>
      <c r="N11" s="25"/>
      <c r="O11" s="29">
        <f t="shared" si="0"/>
        <v>0</v>
      </c>
      <c r="P11" s="29" t="str">
        <f t="shared" si="1"/>
        <v/>
      </c>
      <c r="Q11" s="41"/>
      <c r="R11" s="41"/>
    </row>
    <row r="12" ht="15" customHeight="1" spans="1:18">
      <c r="A12" s="25"/>
      <c r="B12" s="26"/>
      <c r="C12" s="26"/>
      <c r="D12" s="25"/>
      <c r="E12" s="111"/>
      <c r="F12" s="26"/>
      <c r="G12" s="27"/>
      <c r="H12" s="25"/>
      <c r="I12" s="29"/>
      <c r="J12" s="28"/>
      <c r="K12" s="31"/>
      <c r="L12" s="29"/>
      <c r="M12" s="29"/>
      <c r="N12" s="25"/>
      <c r="O12" s="29">
        <f t="shared" si="0"/>
        <v>0</v>
      </c>
      <c r="P12" s="29" t="str">
        <f t="shared" si="1"/>
        <v/>
      </c>
      <c r="Q12" s="41"/>
      <c r="R12" s="41"/>
    </row>
    <row r="13" ht="15" customHeight="1" spans="1:18">
      <c r="A13" s="25"/>
      <c r="B13" s="26"/>
      <c r="C13" s="26"/>
      <c r="D13" s="25"/>
      <c r="E13" s="111"/>
      <c r="F13" s="26"/>
      <c r="G13" s="27"/>
      <c r="H13" s="25"/>
      <c r="I13" s="29"/>
      <c r="J13" s="28"/>
      <c r="K13" s="31"/>
      <c r="L13" s="29"/>
      <c r="M13" s="29"/>
      <c r="N13" s="25"/>
      <c r="O13" s="29">
        <f t="shared" si="0"/>
        <v>0</v>
      </c>
      <c r="P13" s="29" t="str">
        <f t="shared" si="1"/>
        <v/>
      </c>
      <c r="Q13" s="41"/>
      <c r="R13" s="41"/>
    </row>
    <row r="14" ht="15" customHeight="1" spans="1:18">
      <c r="A14" s="25"/>
      <c r="B14" s="26"/>
      <c r="C14" s="26"/>
      <c r="D14" s="25"/>
      <c r="E14" s="111"/>
      <c r="F14" s="26"/>
      <c r="G14" s="27"/>
      <c r="H14" s="25"/>
      <c r="I14" s="29"/>
      <c r="J14" s="28"/>
      <c r="K14" s="31"/>
      <c r="L14" s="29"/>
      <c r="M14" s="29"/>
      <c r="N14" s="25"/>
      <c r="O14" s="29">
        <f t="shared" si="0"/>
        <v>0</v>
      </c>
      <c r="P14" s="29" t="str">
        <f t="shared" si="1"/>
        <v/>
      </c>
      <c r="Q14" s="41"/>
      <c r="R14" s="41"/>
    </row>
    <row r="15" ht="15" customHeight="1" spans="1:18">
      <c r="A15" s="25"/>
      <c r="B15" s="26"/>
      <c r="C15" s="26"/>
      <c r="D15" s="25"/>
      <c r="E15" s="111"/>
      <c r="F15" s="26"/>
      <c r="G15" s="27"/>
      <c r="H15" s="25"/>
      <c r="I15" s="29"/>
      <c r="J15" s="28"/>
      <c r="K15" s="31"/>
      <c r="L15" s="29"/>
      <c r="M15" s="29"/>
      <c r="N15" s="25"/>
      <c r="O15" s="29">
        <f t="shared" si="0"/>
        <v>0</v>
      </c>
      <c r="P15" s="29" t="str">
        <f t="shared" si="1"/>
        <v/>
      </c>
      <c r="Q15" s="41"/>
      <c r="R15" s="41"/>
    </row>
    <row r="16" ht="15" customHeight="1" spans="1:18">
      <c r="A16" s="25"/>
      <c r="B16" s="26"/>
      <c r="C16" s="26"/>
      <c r="D16" s="25"/>
      <c r="E16" s="111"/>
      <c r="F16" s="26"/>
      <c r="G16" s="27"/>
      <c r="H16" s="25"/>
      <c r="I16" s="29"/>
      <c r="J16" s="28"/>
      <c r="K16" s="31"/>
      <c r="L16" s="29"/>
      <c r="M16" s="29"/>
      <c r="N16" s="25"/>
      <c r="O16" s="29">
        <f t="shared" si="0"/>
        <v>0</v>
      </c>
      <c r="P16" s="29" t="str">
        <f t="shared" si="1"/>
        <v/>
      </c>
      <c r="Q16" s="41"/>
      <c r="R16" s="41"/>
    </row>
    <row r="17" ht="15" customHeight="1" spans="1:18">
      <c r="A17" s="25"/>
      <c r="B17" s="26"/>
      <c r="C17" s="26"/>
      <c r="D17" s="25"/>
      <c r="E17" s="111"/>
      <c r="F17" s="26"/>
      <c r="G17" s="27"/>
      <c r="H17" s="25"/>
      <c r="I17" s="29"/>
      <c r="J17" s="28"/>
      <c r="K17" s="31"/>
      <c r="L17" s="29"/>
      <c r="M17" s="29"/>
      <c r="N17" s="25"/>
      <c r="O17" s="29">
        <f t="shared" si="0"/>
        <v>0</v>
      </c>
      <c r="P17" s="29" t="str">
        <f t="shared" si="1"/>
        <v/>
      </c>
      <c r="Q17" s="41"/>
      <c r="R17" s="41"/>
    </row>
    <row r="18" ht="15" customHeight="1" spans="1:18">
      <c r="A18" s="25"/>
      <c r="B18" s="26"/>
      <c r="C18" s="26"/>
      <c r="D18" s="25"/>
      <c r="E18" s="111"/>
      <c r="F18" s="26"/>
      <c r="G18" s="27"/>
      <c r="H18" s="25"/>
      <c r="I18" s="29"/>
      <c r="J18" s="28"/>
      <c r="K18" s="31"/>
      <c r="L18" s="29"/>
      <c r="M18" s="29"/>
      <c r="N18" s="25"/>
      <c r="O18" s="29">
        <f t="shared" si="0"/>
        <v>0</v>
      </c>
      <c r="P18" s="29" t="str">
        <f t="shared" si="1"/>
        <v/>
      </c>
      <c r="Q18" s="41"/>
      <c r="R18" s="41"/>
    </row>
    <row r="19" ht="15" customHeight="1" spans="1:18">
      <c r="A19" s="25"/>
      <c r="B19" s="26"/>
      <c r="C19" s="26"/>
      <c r="D19" s="25"/>
      <c r="E19" s="111"/>
      <c r="F19" s="26"/>
      <c r="G19" s="27"/>
      <c r="H19" s="25"/>
      <c r="I19" s="29"/>
      <c r="J19" s="28"/>
      <c r="K19" s="31"/>
      <c r="L19" s="29"/>
      <c r="M19" s="29"/>
      <c r="N19" s="25"/>
      <c r="O19" s="29">
        <f t="shared" si="0"/>
        <v>0</v>
      </c>
      <c r="P19" s="29" t="str">
        <f t="shared" si="1"/>
        <v/>
      </c>
      <c r="Q19" s="41"/>
      <c r="R19" s="41"/>
    </row>
    <row r="20" ht="15" customHeight="1" spans="1:18">
      <c r="A20" s="25"/>
      <c r="B20" s="26"/>
      <c r="C20" s="26"/>
      <c r="D20" s="25"/>
      <c r="E20" s="111"/>
      <c r="F20" s="26"/>
      <c r="G20" s="27"/>
      <c r="H20" s="25"/>
      <c r="I20" s="29"/>
      <c r="J20" s="28"/>
      <c r="K20" s="31"/>
      <c r="L20" s="29"/>
      <c r="M20" s="29"/>
      <c r="N20" s="25"/>
      <c r="O20" s="29">
        <f t="shared" ref="O20:O23" si="2">ROUND(M20*N20/100,0)</f>
        <v>0</v>
      </c>
      <c r="P20" s="29" t="str">
        <f t="shared" si="1"/>
        <v/>
      </c>
      <c r="Q20" s="41"/>
      <c r="R20" s="41"/>
    </row>
    <row r="21" ht="15" customHeight="1" spans="1:18">
      <c r="A21" s="25"/>
      <c r="B21" s="26"/>
      <c r="C21" s="26"/>
      <c r="D21" s="25"/>
      <c r="E21" s="111"/>
      <c r="F21" s="26"/>
      <c r="G21" s="27"/>
      <c r="H21" s="25"/>
      <c r="I21" s="29"/>
      <c r="J21" s="28"/>
      <c r="K21" s="31"/>
      <c r="L21" s="29"/>
      <c r="M21" s="29"/>
      <c r="N21" s="25"/>
      <c r="O21" s="29">
        <f t="shared" si="2"/>
        <v>0</v>
      </c>
      <c r="P21" s="29" t="str">
        <f t="shared" si="1"/>
        <v/>
      </c>
      <c r="Q21" s="41"/>
      <c r="R21" s="41"/>
    </row>
    <row r="22" ht="15" customHeight="1" spans="1:18">
      <c r="A22" s="25"/>
      <c r="B22" s="26"/>
      <c r="C22" s="26"/>
      <c r="D22" s="25"/>
      <c r="E22" s="111"/>
      <c r="F22" s="26"/>
      <c r="G22" s="27"/>
      <c r="H22" s="25"/>
      <c r="I22" s="29"/>
      <c r="J22" s="28"/>
      <c r="K22" s="31"/>
      <c r="L22" s="29"/>
      <c r="M22" s="29"/>
      <c r="N22" s="25"/>
      <c r="O22" s="29">
        <f t="shared" si="2"/>
        <v>0</v>
      </c>
      <c r="P22" s="29" t="str">
        <f t="shared" si="1"/>
        <v/>
      </c>
      <c r="Q22" s="41"/>
      <c r="R22" s="41"/>
    </row>
    <row r="23" ht="15" customHeight="1" spans="1:18">
      <c r="A23" s="25"/>
      <c r="B23" s="26"/>
      <c r="C23" s="26"/>
      <c r="D23" s="25"/>
      <c r="E23" s="111"/>
      <c r="F23" s="26"/>
      <c r="G23" s="27"/>
      <c r="H23" s="25"/>
      <c r="I23" s="29"/>
      <c r="J23" s="28"/>
      <c r="K23" s="31"/>
      <c r="L23" s="29"/>
      <c r="M23" s="29"/>
      <c r="N23" s="25"/>
      <c r="O23" s="29">
        <f t="shared" si="2"/>
        <v>0</v>
      </c>
      <c r="P23" s="29" t="str">
        <f t="shared" si="1"/>
        <v/>
      </c>
      <c r="Q23" s="41"/>
      <c r="R23" s="41"/>
    </row>
    <row r="24" ht="15" customHeight="1" spans="1:18">
      <c r="A24" s="25"/>
      <c r="B24" s="26"/>
      <c r="C24" s="26"/>
      <c r="D24" s="25"/>
      <c r="E24" s="111"/>
      <c r="F24" s="26"/>
      <c r="G24" s="27"/>
      <c r="H24" s="25"/>
      <c r="I24" s="29"/>
      <c r="J24" s="28"/>
      <c r="K24" s="31"/>
      <c r="L24" s="29"/>
      <c r="M24" s="29"/>
      <c r="N24" s="25"/>
      <c r="O24" s="29">
        <f t="shared" si="0"/>
        <v>0</v>
      </c>
      <c r="P24" s="29" t="str">
        <f t="shared" si="1"/>
        <v/>
      </c>
      <c r="Q24" s="41"/>
      <c r="R24" s="41"/>
    </row>
    <row r="25" ht="15" customHeight="1" spans="1:18">
      <c r="A25" s="25"/>
      <c r="B25" s="26"/>
      <c r="C25" s="26"/>
      <c r="D25" s="25"/>
      <c r="E25" s="111"/>
      <c r="F25" s="26"/>
      <c r="G25" s="27"/>
      <c r="H25" s="25"/>
      <c r="I25" s="29"/>
      <c r="J25" s="28"/>
      <c r="K25" s="31"/>
      <c r="L25" s="29"/>
      <c r="M25" s="29"/>
      <c r="N25" s="25"/>
      <c r="O25" s="29">
        <f t="shared" si="0"/>
        <v>0</v>
      </c>
      <c r="P25" s="29" t="str">
        <f t="shared" si="1"/>
        <v/>
      </c>
      <c r="Q25" s="41"/>
      <c r="R25" s="41"/>
    </row>
    <row r="26" ht="15" customHeight="1" spans="1:18">
      <c r="A26" s="25"/>
      <c r="B26" s="26"/>
      <c r="C26" s="26"/>
      <c r="D26" s="25"/>
      <c r="E26" s="111"/>
      <c r="F26" s="26"/>
      <c r="G26" s="27"/>
      <c r="H26" s="25"/>
      <c r="I26" s="29"/>
      <c r="J26" s="28"/>
      <c r="K26" s="31"/>
      <c r="L26" s="29"/>
      <c r="M26" s="29"/>
      <c r="N26" s="25"/>
      <c r="O26" s="29">
        <f t="shared" si="0"/>
        <v>0</v>
      </c>
      <c r="P26" s="29" t="str">
        <f t="shared" si="1"/>
        <v/>
      </c>
      <c r="Q26" s="41"/>
      <c r="R26" s="41"/>
    </row>
    <row r="27" ht="15" customHeight="1" spans="1:18">
      <c r="A27" s="25"/>
      <c r="B27" s="26"/>
      <c r="C27" s="26"/>
      <c r="D27" s="25"/>
      <c r="E27" s="111"/>
      <c r="F27" s="26"/>
      <c r="G27" s="27"/>
      <c r="H27" s="25"/>
      <c r="I27" s="29"/>
      <c r="J27" s="28"/>
      <c r="K27" s="31"/>
      <c r="L27" s="29"/>
      <c r="M27" s="29"/>
      <c r="N27" s="25"/>
      <c r="O27" s="29">
        <f t="shared" si="0"/>
        <v>0</v>
      </c>
      <c r="P27" s="29" t="str">
        <f t="shared" si="1"/>
        <v/>
      </c>
      <c r="Q27" s="41"/>
      <c r="R27" s="41"/>
    </row>
    <row r="28" ht="15" customHeight="1" spans="1:18">
      <c r="A28" s="25"/>
      <c r="B28" s="26"/>
      <c r="C28" s="26"/>
      <c r="D28" s="25"/>
      <c r="E28" s="111"/>
      <c r="F28" s="26"/>
      <c r="G28" s="27"/>
      <c r="H28" s="25"/>
      <c r="I28" s="29"/>
      <c r="J28" s="28"/>
      <c r="K28" s="31"/>
      <c r="L28" s="29"/>
      <c r="M28" s="29"/>
      <c r="N28" s="25"/>
      <c r="O28" s="29">
        <f t="shared" si="0"/>
        <v>0</v>
      </c>
      <c r="P28" s="29" t="str">
        <f t="shared" si="1"/>
        <v/>
      </c>
      <c r="Q28" s="41"/>
      <c r="R28" s="41"/>
    </row>
    <row r="29" s="14" customFormat="1" ht="15" customHeight="1" spans="1:18">
      <c r="A29" s="100" t="s">
        <v>402</v>
      </c>
      <c r="B29" s="101"/>
      <c r="C29" s="101"/>
      <c r="D29" s="22"/>
      <c r="E29" s="112"/>
      <c r="F29" s="100"/>
      <c r="G29" s="22"/>
      <c r="H29" s="22"/>
      <c r="I29" s="37">
        <f>SUM(I8:I28)</f>
        <v>0</v>
      </c>
      <c r="J29" s="35">
        <f>SUM(J8:J28)</f>
        <v>0</v>
      </c>
      <c r="K29" s="36">
        <f>SUM(K8:K28)</f>
        <v>0</v>
      </c>
      <c r="L29" s="37">
        <f>SUM(L8:L28)</f>
        <v>0</v>
      </c>
      <c r="M29" s="37">
        <f>SUM(M8:M28)</f>
        <v>0</v>
      </c>
      <c r="N29" s="22"/>
      <c r="O29" s="37">
        <f>SUM(O8:O28)</f>
        <v>0</v>
      </c>
      <c r="P29" s="37" t="str">
        <f t="shared" si="1"/>
        <v/>
      </c>
      <c r="Q29" s="42"/>
      <c r="R29" s="42"/>
    </row>
    <row r="30" ht="15" customHeight="1" spans="1:18">
      <c r="A30" s="26" t="s">
        <v>441</v>
      </c>
      <c r="B30" s="26"/>
      <c r="C30" s="26"/>
      <c r="D30" s="25"/>
      <c r="E30" s="111"/>
      <c r="F30" s="41"/>
      <c r="G30" s="25"/>
      <c r="H30" s="25"/>
      <c r="I30" s="29"/>
      <c r="J30" s="28"/>
      <c r="K30" s="31"/>
      <c r="L30" s="29"/>
      <c r="M30" s="29"/>
      <c r="N30" s="25"/>
      <c r="O30" s="29">
        <v>0</v>
      </c>
      <c r="P30" s="29" t="str">
        <f t="shared" si="1"/>
        <v/>
      </c>
      <c r="Q30" s="41"/>
      <c r="R30" s="41"/>
    </row>
    <row r="31" s="14" customFormat="1" ht="15" customHeight="1" spans="1:18">
      <c r="A31" s="100" t="s">
        <v>405</v>
      </c>
      <c r="B31" s="100"/>
      <c r="C31" s="100"/>
      <c r="D31" s="22"/>
      <c r="E31" s="113"/>
      <c r="F31" s="22"/>
      <c r="G31" s="22"/>
      <c r="H31" s="22"/>
      <c r="I31" s="37">
        <f>I29-I30</f>
        <v>0</v>
      </c>
      <c r="J31" s="35">
        <f>J29-J30</f>
        <v>0</v>
      </c>
      <c r="K31" s="36">
        <f>K29-K30</f>
        <v>0</v>
      </c>
      <c r="L31" s="37">
        <f>L29-L30</f>
        <v>0</v>
      </c>
      <c r="M31" s="37">
        <f>M29-M30</f>
        <v>0</v>
      </c>
      <c r="N31" s="22"/>
      <c r="O31" s="37">
        <f>O29-O30</f>
        <v>0</v>
      </c>
      <c r="P31" s="37" t="str">
        <f t="shared" si="1"/>
        <v/>
      </c>
      <c r="Q31" s="42"/>
      <c r="R31" s="42"/>
    </row>
  </sheetData>
  <mergeCells count="19">
    <mergeCell ref="A2:Q2"/>
    <mergeCell ref="A3:Q3"/>
    <mergeCell ref="I6:J6"/>
    <mergeCell ref="K6:L6"/>
    <mergeCell ref="M6:O6"/>
    <mergeCell ref="A29:C29"/>
    <mergeCell ref="A30:C30"/>
    <mergeCell ref="A31:C31"/>
    <mergeCell ref="A6:A7"/>
    <mergeCell ref="B6:B7"/>
    <mergeCell ref="C6:C7"/>
    <mergeCell ref="D6:D7"/>
    <mergeCell ref="E6:E7"/>
    <mergeCell ref="F6:F7"/>
    <mergeCell ref="G6:G7"/>
    <mergeCell ref="H6:H7"/>
    <mergeCell ref="P6:P7"/>
    <mergeCell ref="Q6:Q7"/>
    <mergeCell ref="R6:R7"/>
  </mergeCells>
  <hyperlinks>
    <hyperlink ref="A1" location="索引目录!D47" display="返回索引页"/>
    <hyperlink ref="B1" location="非流动资产评估汇总!B3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45">
    <pageSetUpPr fitToPage="1"/>
  </sheetPr>
  <dimension ref="A1:R32"/>
  <sheetViews>
    <sheetView view="pageBreakPreview" zoomScale="80" zoomScaleNormal="90" workbookViewId="0">
      <pane ySplit="7" topLeftCell="A8" activePane="bottomLeft" state="frozen"/>
      <selection/>
      <selection pane="bottomLeft" activeCell="R6" sqref="R6:R7"/>
    </sheetView>
  </sheetViews>
  <sheetFormatPr defaultColWidth="9" defaultRowHeight="15.75" customHeight="1"/>
  <cols>
    <col min="1" max="1" width="5.125" style="15" customWidth="1"/>
    <col min="2" max="2" width="8.75" style="15" customWidth="1"/>
    <col min="3" max="3" width="12.375" style="15" customWidth="1"/>
    <col min="4" max="5" width="8.625" style="15" customWidth="1"/>
    <col min="6" max="7" width="5.75" style="15" customWidth="1"/>
    <col min="8" max="9" width="8.75" style="15" customWidth="1"/>
    <col min="10" max="10" width="9.75" style="15" hidden="1" customWidth="1" outlineLevel="1"/>
    <col min="11" max="11" width="9.25" style="15" hidden="1" customWidth="1" outlineLevel="1"/>
    <col min="12" max="12" width="11.25" style="15" customWidth="1" collapsed="1"/>
    <col min="13" max="13" width="11.25" style="15" customWidth="1"/>
    <col min="14" max="14" width="14.25" style="15" customWidth="1"/>
    <col min="15" max="15" width="6.875" style="15" customWidth="1"/>
    <col min="16" max="16" width="7.75" style="15" customWidth="1"/>
    <col min="17" max="17" width="6.75" style="15" customWidth="1"/>
    <col min="18" max="18" width="11.375" style="15" customWidth="1"/>
    <col min="19" max="16384" width="9" style="15"/>
  </cols>
  <sheetData>
    <row r="1" s="86" customFormat="1" ht="10.5" spans="1:17">
      <c r="A1" s="91" t="s">
        <v>324</v>
      </c>
      <c r="B1" s="87" t="s">
        <v>272</v>
      </c>
      <c r="C1" s="88"/>
      <c r="D1" s="88"/>
      <c r="E1" s="88"/>
      <c r="F1" s="88"/>
      <c r="G1" s="88"/>
      <c r="H1" s="88"/>
      <c r="I1" s="88"/>
      <c r="J1" s="88"/>
      <c r="K1" s="88"/>
      <c r="L1" s="88"/>
      <c r="M1" s="88"/>
      <c r="N1" s="88"/>
      <c r="O1" s="88"/>
      <c r="P1" s="88"/>
      <c r="Q1" s="88"/>
    </row>
    <row r="2" s="12" customFormat="1" ht="30" customHeight="1" spans="1:17">
      <c r="A2" s="19" t="s">
        <v>1393</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38"/>
      <c r="I3" s="38"/>
      <c r="J3" s="38"/>
      <c r="K3" s="38"/>
      <c r="L3" s="38"/>
      <c r="M3" s="38"/>
      <c r="N3" s="38"/>
      <c r="O3" s="38"/>
      <c r="P3" s="38"/>
      <c r="Q3" s="38"/>
    </row>
    <row r="4" ht="15" customHeight="1" spans="1:17">
      <c r="A4" s="20"/>
      <c r="B4" s="20"/>
      <c r="C4" s="20"/>
      <c r="D4" s="20"/>
      <c r="E4" s="20"/>
      <c r="F4" s="20"/>
      <c r="G4" s="20"/>
      <c r="H4" s="38"/>
      <c r="I4" s="38"/>
      <c r="J4" s="39"/>
      <c r="K4" s="38"/>
      <c r="L4" s="38"/>
      <c r="M4" s="38"/>
      <c r="N4" s="38"/>
      <c r="O4" s="38"/>
      <c r="P4" s="38"/>
      <c r="Q4" s="38" t="s">
        <v>1394</v>
      </c>
    </row>
    <row r="5" ht="15" customHeight="1" spans="1:17">
      <c r="A5" s="21" t="str">
        <f>封面!D7&amp;封面!F7</f>
        <v>产权持有单位：北京巴布科克·威尔科克斯有限公司</v>
      </c>
      <c r="Q5" s="39" t="s">
        <v>327</v>
      </c>
    </row>
    <row r="6" s="13" customFormat="1" ht="15" customHeight="1" spans="1:18">
      <c r="A6" s="22" t="s">
        <v>328</v>
      </c>
      <c r="B6" s="56" t="s">
        <v>1395</v>
      </c>
      <c r="C6" s="56" t="s">
        <v>1396</v>
      </c>
      <c r="D6" s="56" t="s">
        <v>482</v>
      </c>
      <c r="E6" s="56" t="s">
        <v>672</v>
      </c>
      <c r="F6" s="56" t="s">
        <v>483</v>
      </c>
      <c r="G6" s="56" t="s">
        <v>484</v>
      </c>
      <c r="H6" s="56" t="s">
        <v>1397</v>
      </c>
      <c r="I6" s="56" t="s">
        <v>400</v>
      </c>
      <c r="J6" s="22" t="s">
        <v>333</v>
      </c>
      <c r="K6" s="23"/>
      <c r="L6" s="106" t="s">
        <v>334</v>
      </c>
      <c r="M6" s="107"/>
      <c r="N6" s="59" t="s">
        <v>335</v>
      </c>
      <c r="O6" s="59" t="s">
        <v>336</v>
      </c>
      <c r="P6" s="56" t="s">
        <v>337</v>
      </c>
      <c r="Q6" s="56" t="s">
        <v>338</v>
      </c>
      <c r="R6" s="60" t="s">
        <v>345</v>
      </c>
    </row>
    <row r="7" s="13" customFormat="1" ht="15" customHeight="1" spans="1:18">
      <c r="A7" s="22"/>
      <c r="B7" s="56"/>
      <c r="C7" s="22"/>
      <c r="D7" s="22"/>
      <c r="E7" s="22"/>
      <c r="F7" s="22"/>
      <c r="G7" s="22"/>
      <c r="H7" s="22"/>
      <c r="I7" s="22"/>
      <c r="J7" s="22" t="s">
        <v>622</v>
      </c>
      <c r="K7" s="23" t="s">
        <v>623</v>
      </c>
      <c r="L7" s="33" t="s">
        <v>622</v>
      </c>
      <c r="M7" s="22" t="s">
        <v>623</v>
      </c>
      <c r="N7" s="61"/>
      <c r="O7" s="61"/>
      <c r="P7" s="22"/>
      <c r="Q7" s="22"/>
      <c r="R7" s="60"/>
    </row>
    <row r="8" ht="15" customHeight="1" spans="1:18">
      <c r="A8" s="25"/>
      <c r="B8" s="26"/>
      <c r="C8" s="26"/>
      <c r="D8" s="26"/>
      <c r="E8" s="26"/>
      <c r="F8" s="25"/>
      <c r="G8" s="25"/>
      <c r="H8" s="27"/>
      <c r="I8" s="27"/>
      <c r="J8" s="29"/>
      <c r="K8" s="28"/>
      <c r="L8" s="31"/>
      <c r="M8" s="29"/>
      <c r="N8" s="29"/>
      <c r="O8" s="29" t="str">
        <f>IF(OR(AND(M8=0,N8=0),N8=0),"",N8-M8)</f>
        <v/>
      </c>
      <c r="P8" s="29" t="str">
        <f>IF(ISERROR(O8/M8),"",O8/ABS(M8)*100)</f>
        <v/>
      </c>
      <c r="Q8" s="41"/>
      <c r="R8" s="41"/>
    </row>
    <row r="9" ht="15" customHeight="1" spans="1:18">
      <c r="A9" s="25"/>
      <c r="B9" s="26"/>
      <c r="C9" s="26"/>
      <c r="D9" s="26"/>
      <c r="E9" s="26"/>
      <c r="F9" s="25"/>
      <c r="G9" s="25"/>
      <c r="H9" s="27"/>
      <c r="I9" s="27"/>
      <c r="J9" s="29"/>
      <c r="K9" s="28"/>
      <c r="L9" s="31"/>
      <c r="M9" s="29"/>
      <c r="N9" s="29"/>
      <c r="O9" s="29" t="str">
        <f t="shared" ref="O9:O32" si="0">IF(OR(AND(M9=0,N9=0),N9=0),"",N9-M9)</f>
        <v/>
      </c>
      <c r="P9" s="29" t="str">
        <f t="shared" ref="P9:P32" si="1">IF(ISERROR(O9/M9),"",O9/ABS(M9)*100)</f>
        <v/>
      </c>
      <c r="Q9" s="41"/>
      <c r="R9" s="41"/>
    </row>
    <row r="10" ht="15" customHeight="1" spans="1:18">
      <c r="A10" s="25"/>
      <c r="B10" s="26"/>
      <c r="C10" s="26"/>
      <c r="D10" s="26"/>
      <c r="E10" s="26"/>
      <c r="F10" s="25"/>
      <c r="G10" s="25"/>
      <c r="H10" s="27"/>
      <c r="I10" s="27"/>
      <c r="J10" s="29"/>
      <c r="K10" s="28"/>
      <c r="L10" s="31"/>
      <c r="M10" s="29"/>
      <c r="N10" s="29"/>
      <c r="O10" s="29" t="str">
        <f t="shared" si="0"/>
        <v/>
      </c>
      <c r="P10" s="29" t="str">
        <f t="shared" si="1"/>
        <v/>
      </c>
      <c r="Q10" s="41"/>
      <c r="R10" s="41"/>
    </row>
    <row r="11" ht="15" customHeight="1" spans="1:18">
      <c r="A11" s="25"/>
      <c r="B11" s="26"/>
      <c r="C11" s="26"/>
      <c r="D11" s="26"/>
      <c r="E11" s="26"/>
      <c r="F11" s="25"/>
      <c r="G11" s="25"/>
      <c r="H11" s="27"/>
      <c r="I11" s="27"/>
      <c r="J11" s="29"/>
      <c r="K11" s="28"/>
      <c r="L11" s="31"/>
      <c r="M11" s="29"/>
      <c r="N11" s="29"/>
      <c r="O11" s="29" t="str">
        <f t="shared" si="0"/>
        <v/>
      </c>
      <c r="P11" s="29" t="str">
        <f t="shared" si="1"/>
        <v/>
      </c>
      <c r="Q11" s="41"/>
      <c r="R11" s="41"/>
    </row>
    <row r="12" ht="15" customHeight="1" spans="1:18">
      <c r="A12" s="25"/>
      <c r="B12" s="26"/>
      <c r="C12" s="26"/>
      <c r="D12" s="26"/>
      <c r="E12" s="26"/>
      <c r="F12" s="25"/>
      <c r="G12" s="25"/>
      <c r="H12" s="27"/>
      <c r="I12" s="27"/>
      <c r="J12" s="29"/>
      <c r="K12" s="28"/>
      <c r="L12" s="31"/>
      <c r="M12" s="29"/>
      <c r="N12" s="29"/>
      <c r="O12" s="29"/>
      <c r="P12" s="29"/>
      <c r="Q12" s="41"/>
      <c r="R12" s="41"/>
    </row>
    <row r="13" ht="15" customHeight="1" spans="1:18">
      <c r="A13" s="25"/>
      <c r="B13" s="26"/>
      <c r="C13" s="26"/>
      <c r="D13" s="26"/>
      <c r="E13" s="26"/>
      <c r="F13" s="25"/>
      <c r="G13" s="25"/>
      <c r="H13" s="27"/>
      <c r="I13" s="27"/>
      <c r="J13" s="29"/>
      <c r="K13" s="28"/>
      <c r="L13" s="31"/>
      <c r="M13" s="29"/>
      <c r="N13" s="29"/>
      <c r="O13" s="29"/>
      <c r="P13" s="29"/>
      <c r="Q13" s="41"/>
      <c r="R13" s="41"/>
    </row>
    <row r="14" ht="15" customHeight="1" spans="1:18">
      <c r="A14" s="25"/>
      <c r="B14" s="26"/>
      <c r="C14" s="26"/>
      <c r="D14" s="26"/>
      <c r="E14" s="26"/>
      <c r="F14" s="25"/>
      <c r="G14" s="25"/>
      <c r="H14" s="27"/>
      <c r="I14" s="27"/>
      <c r="J14" s="29"/>
      <c r="K14" s="28"/>
      <c r="L14" s="31"/>
      <c r="M14" s="29"/>
      <c r="N14" s="29"/>
      <c r="O14" s="29"/>
      <c r="P14" s="29"/>
      <c r="Q14" s="41"/>
      <c r="R14" s="41"/>
    </row>
    <row r="15" ht="15" customHeight="1" spans="1:18">
      <c r="A15" s="25"/>
      <c r="B15" s="26"/>
      <c r="C15" s="26"/>
      <c r="D15" s="26"/>
      <c r="E15" s="26"/>
      <c r="F15" s="25"/>
      <c r="G15" s="25"/>
      <c r="H15" s="27"/>
      <c r="I15" s="27"/>
      <c r="J15" s="29"/>
      <c r="K15" s="28"/>
      <c r="L15" s="31"/>
      <c r="M15" s="29"/>
      <c r="N15" s="29"/>
      <c r="O15" s="29"/>
      <c r="P15" s="29"/>
      <c r="Q15" s="41"/>
      <c r="R15" s="41"/>
    </row>
    <row r="16" ht="15" customHeight="1" spans="1:18">
      <c r="A16" s="25"/>
      <c r="B16" s="26"/>
      <c r="C16" s="26"/>
      <c r="D16" s="26"/>
      <c r="E16" s="26"/>
      <c r="F16" s="25"/>
      <c r="G16" s="25"/>
      <c r="H16" s="27"/>
      <c r="I16" s="27"/>
      <c r="J16" s="29"/>
      <c r="K16" s="28"/>
      <c r="L16" s="31"/>
      <c r="M16" s="29"/>
      <c r="N16" s="29"/>
      <c r="O16" s="29"/>
      <c r="P16" s="29"/>
      <c r="Q16" s="41"/>
      <c r="R16" s="41"/>
    </row>
    <row r="17" ht="15" customHeight="1" spans="1:18">
      <c r="A17" s="25"/>
      <c r="B17" s="26"/>
      <c r="C17" s="26"/>
      <c r="D17" s="26"/>
      <c r="E17" s="26"/>
      <c r="F17" s="25"/>
      <c r="G17" s="25"/>
      <c r="H17" s="27"/>
      <c r="I17" s="27"/>
      <c r="J17" s="29"/>
      <c r="K17" s="28"/>
      <c r="L17" s="31"/>
      <c r="M17" s="29"/>
      <c r="N17" s="29"/>
      <c r="O17" s="29"/>
      <c r="P17" s="29"/>
      <c r="Q17" s="41"/>
      <c r="R17" s="41"/>
    </row>
    <row r="18" ht="15" customHeight="1" spans="1:18">
      <c r="A18" s="25"/>
      <c r="B18" s="26"/>
      <c r="C18" s="26"/>
      <c r="D18" s="26"/>
      <c r="E18" s="26"/>
      <c r="F18" s="25"/>
      <c r="G18" s="25"/>
      <c r="H18" s="27"/>
      <c r="I18" s="27"/>
      <c r="J18" s="29"/>
      <c r="K18" s="28"/>
      <c r="L18" s="31"/>
      <c r="M18" s="29"/>
      <c r="N18" s="29"/>
      <c r="O18" s="29"/>
      <c r="P18" s="29"/>
      <c r="Q18" s="41"/>
      <c r="R18" s="41"/>
    </row>
    <row r="19" ht="15" customHeight="1" spans="1:18">
      <c r="A19" s="25"/>
      <c r="B19" s="26"/>
      <c r="C19" s="26"/>
      <c r="D19" s="26"/>
      <c r="E19" s="26"/>
      <c r="F19" s="25"/>
      <c r="G19" s="25"/>
      <c r="H19" s="27"/>
      <c r="I19" s="27"/>
      <c r="J19" s="29"/>
      <c r="K19" s="28"/>
      <c r="L19" s="31"/>
      <c r="M19" s="29"/>
      <c r="N19" s="29"/>
      <c r="O19" s="29"/>
      <c r="P19" s="29"/>
      <c r="Q19" s="41"/>
      <c r="R19" s="41"/>
    </row>
    <row r="20" ht="15" customHeight="1" spans="1:18">
      <c r="A20" s="25"/>
      <c r="B20" s="26"/>
      <c r="C20" s="26"/>
      <c r="D20" s="26"/>
      <c r="E20" s="26"/>
      <c r="F20" s="25"/>
      <c r="G20" s="25"/>
      <c r="H20" s="27"/>
      <c r="I20" s="27"/>
      <c r="J20" s="29"/>
      <c r="K20" s="28"/>
      <c r="L20" s="31"/>
      <c r="M20" s="29"/>
      <c r="N20" s="29"/>
      <c r="O20" s="29"/>
      <c r="P20" s="29"/>
      <c r="Q20" s="41"/>
      <c r="R20" s="41"/>
    </row>
    <row r="21" ht="15" customHeight="1" spans="1:18">
      <c r="A21" s="25"/>
      <c r="B21" s="26"/>
      <c r="C21" s="26"/>
      <c r="D21" s="26"/>
      <c r="E21" s="26"/>
      <c r="F21" s="25"/>
      <c r="G21" s="25"/>
      <c r="H21" s="27"/>
      <c r="I21" s="27"/>
      <c r="J21" s="29"/>
      <c r="K21" s="28"/>
      <c r="L21" s="31"/>
      <c r="M21" s="29"/>
      <c r="N21" s="29"/>
      <c r="O21" s="29" t="str">
        <f t="shared" si="0"/>
        <v/>
      </c>
      <c r="P21" s="29" t="str">
        <f t="shared" si="1"/>
        <v/>
      </c>
      <c r="Q21" s="41"/>
      <c r="R21" s="41"/>
    </row>
    <row r="22" ht="15" customHeight="1" spans="1:18">
      <c r="A22" s="25"/>
      <c r="B22" s="26"/>
      <c r="C22" s="26"/>
      <c r="D22" s="26"/>
      <c r="E22" s="26"/>
      <c r="F22" s="25"/>
      <c r="G22" s="25"/>
      <c r="H22" s="27"/>
      <c r="I22" s="27"/>
      <c r="J22" s="29"/>
      <c r="K22" s="28"/>
      <c r="L22" s="31"/>
      <c r="M22" s="29"/>
      <c r="N22" s="29"/>
      <c r="O22" s="29" t="str">
        <f t="shared" si="0"/>
        <v/>
      </c>
      <c r="P22" s="29" t="str">
        <f t="shared" si="1"/>
        <v/>
      </c>
      <c r="Q22" s="41"/>
      <c r="R22" s="41"/>
    </row>
    <row r="23" ht="15" customHeight="1" spans="1:18">
      <c r="A23" s="25"/>
      <c r="B23" s="26"/>
      <c r="C23" s="26"/>
      <c r="D23" s="26"/>
      <c r="E23" s="26"/>
      <c r="F23" s="25"/>
      <c r="G23" s="25"/>
      <c r="H23" s="27"/>
      <c r="I23" s="27"/>
      <c r="J23" s="29"/>
      <c r="K23" s="28"/>
      <c r="L23" s="31"/>
      <c r="M23" s="29"/>
      <c r="N23" s="29"/>
      <c r="O23" s="29" t="str">
        <f t="shared" si="0"/>
        <v/>
      </c>
      <c r="P23" s="29" t="str">
        <f t="shared" si="1"/>
        <v/>
      </c>
      <c r="Q23" s="41"/>
      <c r="R23" s="41"/>
    </row>
    <row r="24" ht="15" customHeight="1" spans="1:18">
      <c r="A24" s="25"/>
      <c r="B24" s="26"/>
      <c r="C24" s="26"/>
      <c r="D24" s="26"/>
      <c r="E24" s="26"/>
      <c r="F24" s="25"/>
      <c r="G24" s="25"/>
      <c r="H24" s="27"/>
      <c r="I24" s="27"/>
      <c r="J24" s="29"/>
      <c r="K24" s="28"/>
      <c r="L24" s="31"/>
      <c r="M24" s="29"/>
      <c r="N24" s="29"/>
      <c r="O24" s="29" t="str">
        <f t="shared" si="0"/>
        <v/>
      </c>
      <c r="P24" s="29" t="str">
        <f t="shared" si="1"/>
        <v/>
      </c>
      <c r="Q24" s="41"/>
      <c r="R24" s="41"/>
    </row>
    <row r="25" ht="15" customHeight="1" spans="1:18">
      <c r="A25" s="25"/>
      <c r="B25" s="26"/>
      <c r="C25" s="26"/>
      <c r="D25" s="26"/>
      <c r="E25" s="26"/>
      <c r="F25" s="25"/>
      <c r="G25" s="25"/>
      <c r="H25" s="27"/>
      <c r="I25" s="27"/>
      <c r="J25" s="29"/>
      <c r="K25" s="28"/>
      <c r="L25" s="31"/>
      <c r="M25" s="29"/>
      <c r="N25" s="29"/>
      <c r="O25" s="29" t="str">
        <f t="shared" si="0"/>
        <v/>
      </c>
      <c r="P25" s="29" t="str">
        <f t="shared" si="1"/>
        <v/>
      </c>
      <c r="Q25" s="41"/>
      <c r="R25" s="41"/>
    </row>
    <row r="26" ht="15" customHeight="1" spans="1:18">
      <c r="A26" s="25"/>
      <c r="B26" s="26"/>
      <c r="C26" s="26"/>
      <c r="D26" s="26"/>
      <c r="E26" s="26"/>
      <c r="F26" s="25"/>
      <c r="G26" s="25"/>
      <c r="H26" s="27"/>
      <c r="I26" s="27"/>
      <c r="J26" s="29"/>
      <c r="K26" s="28"/>
      <c r="L26" s="31"/>
      <c r="M26" s="29"/>
      <c r="N26" s="29"/>
      <c r="O26" s="29" t="str">
        <f t="shared" si="0"/>
        <v/>
      </c>
      <c r="P26" s="29" t="str">
        <f t="shared" si="1"/>
        <v/>
      </c>
      <c r="Q26" s="41"/>
      <c r="R26" s="41"/>
    </row>
    <row r="27" ht="15" customHeight="1" spans="1:18">
      <c r="A27" s="25"/>
      <c r="B27" s="26"/>
      <c r="C27" s="26"/>
      <c r="D27" s="26"/>
      <c r="E27" s="26"/>
      <c r="F27" s="25"/>
      <c r="G27" s="25"/>
      <c r="H27" s="27"/>
      <c r="I27" s="27"/>
      <c r="J27" s="29"/>
      <c r="K27" s="28"/>
      <c r="L27" s="31"/>
      <c r="M27" s="29"/>
      <c r="N27" s="29"/>
      <c r="O27" s="29" t="str">
        <f t="shared" si="0"/>
        <v/>
      </c>
      <c r="P27" s="29" t="str">
        <f t="shared" si="1"/>
        <v/>
      </c>
      <c r="Q27" s="41"/>
      <c r="R27" s="41"/>
    </row>
    <row r="28" ht="15" customHeight="1" spans="1:18">
      <c r="A28" s="25"/>
      <c r="B28" s="26"/>
      <c r="C28" s="26"/>
      <c r="D28" s="26"/>
      <c r="E28" s="26"/>
      <c r="F28" s="25"/>
      <c r="G28" s="25"/>
      <c r="H28" s="27"/>
      <c r="I28" s="27"/>
      <c r="J28" s="29"/>
      <c r="K28" s="28"/>
      <c r="L28" s="31"/>
      <c r="M28" s="29"/>
      <c r="N28" s="29"/>
      <c r="O28" s="29" t="str">
        <f t="shared" si="0"/>
        <v/>
      </c>
      <c r="P28" s="29" t="str">
        <f t="shared" si="1"/>
        <v/>
      </c>
      <c r="Q28" s="41"/>
      <c r="R28" s="41"/>
    </row>
    <row r="29" ht="15" customHeight="1" spans="1:18">
      <c r="A29" s="25"/>
      <c r="B29" s="26"/>
      <c r="C29" s="26"/>
      <c r="D29" s="26"/>
      <c r="E29" s="26"/>
      <c r="F29" s="25"/>
      <c r="G29" s="25"/>
      <c r="H29" s="27"/>
      <c r="I29" s="27"/>
      <c r="J29" s="29"/>
      <c r="K29" s="28"/>
      <c r="L29" s="31"/>
      <c r="M29" s="29"/>
      <c r="N29" s="29"/>
      <c r="O29" s="29" t="str">
        <f t="shared" si="0"/>
        <v/>
      </c>
      <c r="P29" s="29" t="str">
        <f t="shared" si="1"/>
        <v/>
      </c>
      <c r="Q29" s="41"/>
      <c r="R29" s="41"/>
    </row>
    <row r="30" s="14" customFormat="1" ht="15" customHeight="1" spans="1:18">
      <c r="A30" s="100" t="s">
        <v>402</v>
      </c>
      <c r="B30" s="101"/>
      <c r="C30" s="101"/>
      <c r="D30" s="22"/>
      <c r="E30" s="100"/>
      <c r="F30" s="22"/>
      <c r="G30" s="22"/>
      <c r="H30" s="89"/>
      <c r="I30" s="89"/>
      <c r="J30" s="37">
        <f>SUM(J8:J29)</f>
        <v>0</v>
      </c>
      <c r="K30" s="35">
        <f>SUM(K8:K29)</f>
        <v>0</v>
      </c>
      <c r="L30" s="36">
        <f>SUM(L8:L29)</f>
        <v>0</v>
      </c>
      <c r="M30" s="37">
        <f>SUM(M8:M29)</f>
        <v>0</v>
      </c>
      <c r="N30" s="37">
        <f>SUM(N8:N29)</f>
        <v>0</v>
      </c>
      <c r="O30" s="37" t="str">
        <f t="shared" si="0"/>
        <v/>
      </c>
      <c r="P30" s="37" t="str">
        <f t="shared" si="1"/>
        <v/>
      </c>
      <c r="Q30" s="42"/>
      <c r="R30" s="42"/>
    </row>
    <row r="31" ht="15" customHeight="1" spans="1:18">
      <c r="A31" s="26" t="s">
        <v>441</v>
      </c>
      <c r="B31" s="26"/>
      <c r="C31" s="26"/>
      <c r="D31" s="25"/>
      <c r="E31" s="41"/>
      <c r="F31" s="25"/>
      <c r="G31" s="25"/>
      <c r="H31" s="98"/>
      <c r="I31" s="98"/>
      <c r="J31" s="29"/>
      <c r="K31" s="28"/>
      <c r="L31" s="31"/>
      <c r="M31" s="29"/>
      <c r="N31" s="29"/>
      <c r="O31" s="29" t="str">
        <f t="shared" si="0"/>
        <v/>
      </c>
      <c r="P31" s="29" t="str">
        <f t="shared" si="1"/>
        <v/>
      </c>
      <c r="Q31" s="41"/>
      <c r="R31" s="41"/>
    </row>
    <row r="32" s="14" customFormat="1" ht="15" customHeight="1" spans="1:18">
      <c r="A32" s="100" t="s">
        <v>405</v>
      </c>
      <c r="B32" s="100"/>
      <c r="C32" s="100"/>
      <c r="D32" s="22"/>
      <c r="E32" s="22"/>
      <c r="F32" s="22"/>
      <c r="G32" s="22"/>
      <c r="H32" s="89"/>
      <c r="I32" s="89"/>
      <c r="J32" s="37">
        <f>J30-J31</f>
        <v>0</v>
      </c>
      <c r="K32" s="35">
        <f>K30-K31</f>
        <v>0</v>
      </c>
      <c r="L32" s="36">
        <f>L30-L31</f>
        <v>0</v>
      </c>
      <c r="M32" s="37">
        <f>M30-M31</f>
        <v>0</v>
      </c>
      <c r="N32" s="37">
        <f>N30-N31</f>
        <v>0</v>
      </c>
      <c r="O32" s="37" t="str">
        <f t="shared" si="0"/>
        <v/>
      </c>
      <c r="P32" s="37" t="str">
        <f t="shared" si="1"/>
        <v/>
      </c>
      <c r="Q32" s="42"/>
      <c r="R32" s="42"/>
    </row>
  </sheetData>
  <mergeCells count="21">
    <mergeCell ref="A2:Q2"/>
    <mergeCell ref="A3:Q3"/>
    <mergeCell ref="J6:K6"/>
    <mergeCell ref="L6:M6"/>
    <mergeCell ref="A30:C30"/>
    <mergeCell ref="A31:C31"/>
    <mergeCell ref="A32:C32"/>
    <mergeCell ref="A6:A7"/>
    <mergeCell ref="B6:B7"/>
    <mergeCell ref="C6:C7"/>
    <mergeCell ref="D6:D7"/>
    <mergeCell ref="E6:E7"/>
    <mergeCell ref="F6:F7"/>
    <mergeCell ref="G6:G7"/>
    <mergeCell ref="H6:H7"/>
    <mergeCell ref="I6:I7"/>
    <mergeCell ref="N6:N7"/>
    <mergeCell ref="O6:O7"/>
    <mergeCell ref="P6:P7"/>
    <mergeCell ref="Q6:Q7"/>
    <mergeCell ref="R6:R7"/>
  </mergeCells>
  <hyperlinks>
    <hyperlink ref="A1" location="索引目录!E38" display="返回索引页"/>
    <hyperlink ref="B1" location="固定资产汇总!B23"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1">
    <tabColor theme="9" tint="0.399914548173467"/>
  </sheetPr>
  <dimension ref="A1:K36"/>
  <sheetViews>
    <sheetView view="pageBreakPreview" zoomScale="80" zoomScaleNormal="90" workbookViewId="0">
      <pane xSplit="7" ySplit="8" topLeftCell="H9" activePane="bottomRight" state="frozen"/>
      <selection/>
      <selection pane="topRight"/>
      <selection pane="bottomLeft"/>
      <selection pane="bottomRight" activeCell="D29" sqref="D29"/>
    </sheetView>
  </sheetViews>
  <sheetFormatPr defaultColWidth="9" defaultRowHeight="15.75" customHeight="1"/>
  <cols>
    <col min="1" max="1" width="7.625" style="15" customWidth="1"/>
    <col min="2" max="2" width="34"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7" t="s">
        <v>272</v>
      </c>
      <c r="C1" s="18"/>
      <c r="D1" s="18"/>
      <c r="E1" s="18"/>
      <c r="F1" s="18"/>
      <c r="G1" s="18"/>
    </row>
    <row r="2" s="12" customFormat="1" ht="30" customHeight="1" spans="1:7">
      <c r="A2" s="19" t="s">
        <v>1398</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11">
      <c r="A4" s="20"/>
      <c r="B4" s="20"/>
      <c r="C4" s="20"/>
      <c r="D4" s="20"/>
      <c r="E4" s="20"/>
      <c r="F4" s="20"/>
      <c r="G4" s="39" t="s">
        <v>1399</v>
      </c>
      <c r="K4" s="39"/>
    </row>
    <row r="5" ht="15" customHeight="1" spans="1:7">
      <c r="A5" s="21" t="str">
        <f>封面!D7&amp;封面!F7</f>
        <v>产权持有单位：北京巴布科克·威尔科克斯有限公司</v>
      </c>
      <c r="G5" s="65" t="s">
        <v>168</v>
      </c>
    </row>
    <row r="6" s="13" customFormat="1" ht="15" customHeight="1" spans="1:7">
      <c r="A6" s="66" t="s">
        <v>275</v>
      </c>
      <c r="B6" s="66" t="s">
        <v>276</v>
      </c>
      <c r="C6" s="67" t="s">
        <v>277</v>
      </c>
      <c r="D6" s="66" t="s">
        <v>334</v>
      </c>
      <c r="E6" s="66" t="s">
        <v>279</v>
      </c>
      <c r="F6" s="68" t="s">
        <v>336</v>
      </c>
      <c r="G6" s="66" t="s">
        <v>356</v>
      </c>
    </row>
    <row r="7" ht="15" hidden="1" customHeight="1" outlineLevel="1" spans="1:7">
      <c r="A7" s="69" t="s">
        <v>1400</v>
      </c>
      <c r="B7" s="104" t="s">
        <v>1401</v>
      </c>
      <c r="C7" s="28">
        <f>'无形-土地使用权'!L29</f>
        <v>0</v>
      </c>
      <c r="D7" s="31">
        <f>'无形-土地使用权'!M29</f>
        <v>0</v>
      </c>
      <c r="E7" s="29">
        <f>'无形-土地使用权'!N29</f>
        <v>0</v>
      </c>
      <c r="F7" s="70" t="str">
        <f>IF(OR(AND(D7=0,E7=0),E7=0),"",E7-D7)</f>
        <v/>
      </c>
      <c r="G7" s="70" t="str">
        <f>IF(ISERROR(F7/D7),"",F7/ABS(D7)*100)</f>
        <v/>
      </c>
    </row>
    <row r="8" ht="15" hidden="1" customHeight="1" outlineLevel="1" spans="1:7">
      <c r="A8" s="69"/>
      <c r="B8" s="104" t="s">
        <v>441</v>
      </c>
      <c r="C8" s="28">
        <f>'无形-土地使用权'!L30</f>
        <v>0</v>
      </c>
      <c r="D8" s="31">
        <f>'无形-土地使用权'!M30</f>
        <v>0</v>
      </c>
      <c r="E8" s="29">
        <f>'无形-土地使用权'!N30</f>
        <v>0</v>
      </c>
      <c r="F8" s="29" t="str">
        <f t="shared" ref="F8:F34" si="0">IF(OR(AND(D8=0,E8=0),E8=0),"",E8-D8)</f>
        <v/>
      </c>
      <c r="G8" s="71" t="str">
        <f t="shared" ref="G8:G34" si="1">IF(ISERROR(F8/D8),"",F8/ABS(D8)*100)</f>
        <v/>
      </c>
    </row>
    <row r="9" ht="15" customHeight="1" collapsed="1" spans="1:7">
      <c r="A9" s="69" t="s">
        <v>1400</v>
      </c>
      <c r="B9" s="104" t="s">
        <v>1402</v>
      </c>
      <c r="C9" s="28">
        <f>C7-C8</f>
        <v>0</v>
      </c>
      <c r="D9" s="31">
        <f t="shared" ref="D9:E9" si="2">D7-D8</f>
        <v>0</v>
      </c>
      <c r="E9" s="29">
        <f t="shared" si="2"/>
        <v>0</v>
      </c>
      <c r="F9" s="29" t="str">
        <f t="shared" si="0"/>
        <v/>
      </c>
      <c r="G9" s="71" t="str">
        <f t="shared" si="1"/>
        <v/>
      </c>
    </row>
    <row r="10" ht="15" hidden="1" customHeight="1" outlineLevel="1" spans="1:7">
      <c r="A10" s="69" t="s">
        <v>1403</v>
      </c>
      <c r="B10" s="104" t="s">
        <v>1404</v>
      </c>
      <c r="C10" s="28">
        <f>'无形-矿业权'!J29</f>
        <v>0</v>
      </c>
      <c r="D10" s="31">
        <f>'无形-矿业权'!K29</f>
        <v>0</v>
      </c>
      <c r="E10" s="29">
        <f>'无形-矿业权'!L29</f>
        <v>0</v>
      </c>
      <c r="F10" s="29" t="str">
        <f t="shared" si="0"/>
        <v/>
      </c>
      <c r="G10" s="71" t="str">
        <f t="shared" si="1"/>
        <v/>
      </c>
    </row>
    <row r="11" ht="15" hidden="1" customHeight="1" outlineLevel="1" spans="1:7">
      <c r="A11" s="69"/>
      <c r="B11" s="104" t="s">
        <v>441</v>
      </c>
      <c r="C11" s="28">
        <f>'无形-矿业权'!J30</f>
        <v>0</v>
      </c>
      <c r="D11" s="31">
        <f>'无形-矿业权'!K30</f>
        <v>0</v>
      </c>
      <c r="E11" s="29">
        <f>'无形-矿业权'!L30</f>
        <v>0</v>
      </c>
      <c r="F11" s="29" t="str">
        <f t="shared" si="0"/>
        <v/>
      </c>
      <c r="G11" s="71" t="str">
        <f t="shared" si="1"/>
        <v/>
      </c>
    </row>
    <row r="12" ht="15" customHeight="1" collapsed="1" spans="1:7">
      <c r="A12" s="69" t="s">
        <v>1403</v>
      </c>
      <c r="B12" s="104" t="s">
        <v>1405</v>
      </c>
      <c r="C12" s="28">
        <f>C10-C11</f>
        <v>0</v>
      </c>
      <c r="D12" s="31">
        <f t="shared" ref="D12:E12" si="3">D10-D11</f>
        <v>0</v>
      </c>
      <c r="E12" s="29">
        <f t="shared" si="3"/>
        <v>0</v>
      </c>
      <c r="F12" s="29" t="str">
        <f t="shared" si="0"/>
        <v/>
      </c>
      <c r="G12" s="71" t="str">
        <f t="shared" si="1"/>
        <v/>
      </c>
    </row>
    <row r="13" ht="15" hidden="1" customHeight="1" outlineLevel="1" spans="1:7">
      <c r="A13" s="69" t="s">
        <v>1406</v>
      </c>
      <c r="B13" s="104" t="s">
        <v>1407</v>
      </c>
      <c r="C13" s="28">
        <f>'无形-海域使用权'!L29</f>
        <v>0</v>
      </c>
      <c r="D13" s="31">
        <f>'无形-海域使用权'!M29</f>
        <v>0</v>
      </c>
      <c r="E13" s="31">
        <f>'无形-海域使用权'!N29</f>
        <v>0</v>
      </c>
      <c r="F13" s="29" t="str">
        <f t="shared" si="0"/>
        <v/>
      </c>
      <c r="G13" s="71" t="str">
        <f t="shared" si="1"/>
        <v/>
      </c>
    </row>
    <row r="14" ht="15" hidden="1" customHeight="1" outlineLevel="1" spans="1:7">
      <c r="A14" s="69"/>
      <c r="B14" s="104" t="s">
        <v>441</v>
      </c>
      <c r="C14" s="28">
        <f>'无形-海域使用权'!L30</f>
        <v>0</v>
      </c>
      <c r="D14" s="31">
        <f>'无形-海域使用权'!M30</f>
        <v>0</v>
      </c>
      <c r="E14" s="31">
        <f>'无形-海域使用权'!N30</f>
        <v>0</v>
      </c>
      <c r="F14" s="29" t="str">
        <f t="shared" si="0"/>
        <v/>
      </c>
      <c r="G14" s="71" t="str">
        <f t="shared" si="1"/>
        <v/>
      </c>
    </row>
    <row r="15" ht="15" customHeight="1" collapsed="1" spans="1:7">
      <c r="A15" s="69" t="s">
        <v>1406</v>
      </c>
      <c r="B15" s="104" t="s">
        <v>1408</v>
      </c>
      <c r="C15" s="28">
        <f>C13-C14</f>
        <v>0</v>
      </c>
      <c r="D15" s="31">
        <f>D13-D14</f>
        <v>0</v>
      </c>
      <c r="E15" s="29">
        <f>E13-E14</f>
        <v>0</v>
      </c>
      <c r="F15" s="29" t="str">
        <f t="shared" si="0"/>
        <v/>
      </c>
      <c r="G15" s="71" t="str">
        <f t="shared" si="1"/>
        <v/>
      </c>
    </row>
    <row r="16" ht="15" hidden="1" customHeight="1" outlineLevel="1" spans="1:7">
      <c r="A16" s="69" t="s">
        <v>1409</v>
      </c>
      <c r="B16" s="104" t="s">
        <v>1410</v>
      </c>
      <c r="C16" s="28">
        <f>'无形-其他'!F29</f>
        <v>0</v>
      </c>
      <c r="D16" s="31">
        <f>'无形-其他'!G29</f>
        <v>0</v>
      </c>
      <c r="E16" s="29">
        <f>'无形-其他'!I29</f>
        <v>0</v>
      </c>
      <c r="F16" s="29" t="str">
        <f t="shared" si="0"/>
        <v/>
      </c>
      <c r="G16" s="71" t="str">
        <f t="shared" si="1"/>
        <v/>
      </c>
    </row>
    <row r="17" ht="15" hidden="1" customHeight="1" outlineLevel="1" spans="1:7">
      <c r="A17" s="69"/>
      <c r="B17" s="104" t="s">
        <v>441</v>
      </c>
      <c r="C17" s="28">
        <f>'无形-其他'!F30</f>
        <v>0</v>
      </c>
      <c r="D17" s="31">
        <f>'无形-其他'!G30</f>
        <v>0</v>
      </c>
      <c r="E17" s="29">
        <f>'无形-其他'!I30</f>
        <v>0</v>
      </c>
      <c r="F17" s="29" t="str">
        <f t="shared" si="0"/>
        <v/>
      </c>
      <c r="G17" s="71" t="str">
        <f t="shared" si="1"/>
        <v/>
      </c>
    </row>
    <row r="18" ht="15" customHeight="1" collapsed="1" spans="1:7">
      <c r="A18" s="69" t="s">
        <v>1409</v>
      </c>
      <c r="B18" s="104" t="s">
        <v>1411</v>
      </c>
      <c r="C18" s="28">
        <f>C16-C17</f>
        <v>0</v>
      </c>
      <c r="D18" s="31">
        <f>D16-D17</f>
        <v>0</v>
      </c>
      <c r="E18" s="29">
        <f t="shared" ref="E18" si="4">E16-E17</f>
        <v>0</v>
      </c>
      <c r="F18" s="29" t="str">
        <f t="shared" si="0"/>
        <v/>
      </c>
      <c r="G18" s="71" t="str">
        <f t="shared" si="1"/>
        <v/>
      </c>
    </row>
    <row r="19" ht="15" hidden="1" customHeight="1" outlineLevel="1" spans="1:7">
      <c r="A19" s="69" t="s">
        <v>1412</v>
      </c>
      <c r="B19" s="104" t="s">
        <v>1413</v>
      </c>
      <c r="C19" s="28"/>
      <c r="D19" s="31">
        <f>'无形-数据资产'!G29</f>
        <v>0</v>
      </c>
      <c r="E19" s="29">
        <f>'无形-数据资产'!I29</f>
        <v>0</v>
      </c>
      <c r="F19" s="29"/>
      <c r="G19" s="71"/>
    </row>
    <row r="20" ht="15" hidden="1" customHeight="1" outlineLevel="1" spans="1:7">
      <c r="A20" s="69"/>
      <c r="B20" s="105" t="s">
        <v>649</v>
      </c>
      <c r="C20" s="28"/>
      <c r="D20" s="31">
        <f>'无形-数据资产'!G30</f>
        <v>0</v>
      </c>
      <c r="E20" s="29">
        <f>'无形-数据资产'!I30</f>
        <v>0</v>
      </c>
      <c r="F20" s="29"/>
      <c r="G20" s="71"/>
    </row>
    <row r="21" ht="15" customHeight="1" collapsed="1" spans="1:7">
      <c r="A21" s="69" t="s">
        <v>1412</v>
      </c>
      <c r="B21" s="105" t="s">
        <v>1414</v>
      </c>
      <c r="C21" s="28"/>
      <c r="D21" s="31">
        <f>D19-D20</f>
        <v>0</v>
      </c>
      <c r="E21" s="29">
        <f>'无形-数据资产'!I31</f>
        <v>0</v>
      </c>
      <c r="F21" s="29"/>
      <c r="G21" s="71"/>
    </row>
    <row r="22" ht="15" customHeight="1" spans="1:7">
      <c r="A22" s="69"/>
      <c r="B22" s="104"/>
      <c r="C22" s="28"/>
      <c r="D22" s="31"/>
      <c r="E22" s="29"/>
      <c r="F22" s="29" t="str">
        <f t="shared" si="0"/>
        <v/>
      </c>
      <c r="G22" s="71" t="str">
        <f t="shared" si="1"/>
        <v/>
      </c>
    </row>
    <row r="23" ht="15" customHeight="1" spans="1:7">
      <c r="A23" s="69"/>
      <c r="B23" s="104"/>
      <c r="C23" s="28"/>
      <c r="D23" s="31"/>
      <c r="E23" s="29"/>
      <c r="F23" s="29" t="str">
        <f t="shared" si="0"/>
        <v/>
      </c>
      <c r="G23" s="71" t="str">
        <f t="shared" si="1"/>
        <v/>
      </c>
    </row>
    <row r="24" ht="15" customHeight="1" spans="1:7">
      <c r="A24" s="69"/>
      <c r="B24" s="104"/>
      <c r="C24" s="28"/>
      <c r="D24" s="31"/>
      <c r="E24" s="29"/>
      <c r="F24" s="29" t="str">
        <f t="shared" si="0"/>
        <v/>
      </c>
      <c r="G24" s="71" t="str">
        <f t="shared" si="1"/>
        <v/>
      </c>
    </row>
    <row r="25" ht="15" customHeight="1" spans="1:7">
      <c r="A25" s="69"/>
      <c r="B25" s="104"/>
      <c r="C25" s="28"/>
      <c r="D25" s="31"/>
      <c r="E25" s="29"/>
      <c r="F25" s="29" t="str">
        <f t="shared" si="0"/>
        <v/>
      </c>
      <c r="G25" s="71" t="str">
        <f t="shared" si="1"/>
        <v/>
      </c>
    </row>
    <row r="26" ht="15" customHeight="1" spans="1:7">
      <c r="A26" s="69"/>
      <c r="B26" s="104"/>
      <c r="C26" s="28"/>
      <c r="D26" s="31"/>
      <c r="E26" s="29"/>
      <c r="F26" s="29" t="str">
        <f t="shared" si="0"/>
        <v/>
      </c>
      <c r="G26" s="71" t="str">
        <f t="shared" si="1"/>
        <v/>
      </c>
    </row>
    <row r="27" ht="15" customHeight="1" spans="1:7">
      <c r="A27" s="69"/>
      <c r="B27" s="104"/>
      <c r="C27" s="28"/>
      <c r="D27" s="31"/>
      <c r="E27" s="29"/>
      <c r="F27" s="29" t="str">
        <f t="shared" si="0"/>
        <v/>
      </c>
      <c r="G27" s="71" t="str">
        <f t="shared" si="1"/>
        <v/>
      </c>
    </row>
    <row r="28" ht="15" customHeight="1" spans="1:7">
      <c r="A28" s="69"/>
      <c r="B28" s="104"/>
      <c r="C28" s="28"/>
      <c r="D28" s="31"/>
      <c r="E28" s="29"/>
      <c r="F28" s="29" t="str">
        <f t="shared" si="0"/>
        <v/>
      </c>
      <c r="G28" s="71" t="str">
        <f t="shared" si="1"/>
        <v/>
      </c>
    </row>
    <row r="29" ht="15" customHeight="1" spans="1:7">
      <c r="A29" s="69"/>
      <c r="B29" s="104"/>
      <c r="C29" s="28"/>
      <c r="D29" s="31"/>
      <c r="E29" s="29"/>
      <c r="F29" s="29" t="str">
        <f t="shared" si="0"/>
        <v/>
      </c>
      <c r="G29" s="71" t="str">
        <f t="shared" si="1"/>
        <v/>
      </c>
    </row>
    <row r="30" ht="15" customHeight="1" spans="1:7">
      <c r="A30" s="69"/>
      <c r="B30" s="104"/>
      <c r="C30" s="28"/>
      <c r="D30" s="31"/>
      <c r="E30" s="29"/>
      <c r="F30" s="29" t="str">
        <f t="shared" si="0"/>
        <v/>
      </c>
      <c r="G30" s="71" t="str">
        <f t="shared" si="1"/>
        <v/>
      </c>
    </row>
    <row r="31" ht="15" customHeight="1" spans="1:7">
      <c r="A31" s="69"/>
      <c r="B31" s="104"/>
      <c r="C31" s="28"/>
      <c r="D31" s="31"/>
      <c r="E31" s="29"/>
      <c r="F31" s="29" t="str">
        <f t="shared" si="0"/>
        <v/>
      </c>
      <c r="G31" s="71" t="str">
        <f t="shared" si="1"/>
        <v/>
      </c>
    </row>
    <row r="32" s="14" customFormat="1" ht="15" customHeight="1" spans="1:7">
      <c r="A32" s="66" t="s">
        <v>1415</v>
      </c>
      <c r="B32" s="84" t="s">
        <v>1416</v>
      </c>
      <c r="C32" s="35">
        <f t="shared" ref="C32:C33" si="5">SUM(C7,C10,C13,C16)</f>
        <v>0</v>
      </c>
      <c r="D32" s="36">
        <f>SUM(D7,D10,D13,D16,D19)</f>
        <v>0</v>
      </c>
      <c r="E32" s="36">
        <f>SUM(E7,E10,E13,E16,E19)</f>
        <v>0</v>
      </c>
      <c r="F32" s="37" t="str">
        <f t="shared" si="0"/>
        <v/>
      </c>
      <c r="G32" s="73" t="str">
        <f t="shared" si="1"/>
        <v/>
      </c>
    </row>
    <row r="33" ht="15" customHeight="1" spans="1:7">
      <c r="A33" s="69" t="s">
        <v>1415</v>
      </c>
      <c r="B33" s="104" t="s">
        <v>441</v>
      </c>
      <c r="C33" s="28">
        <f t="shared" si="5"/>
        <v>0</v>
      </c>
      <c r="D33" s="31">
        <f>SUM(D8,D11,D14,D17,D20)</f>
        <v>0</v>
      </c>
      <c r="E33" s="31">
        <f>SUM(E8,E11,E14,E17,E20)</f>
        <v>0</v>
      </c>
      <c r="F33" s="29" t="str">
        <f t="shared" si="0"/>
        <v/>
      </c>
      <c r="G33" s="71" t="str">
        <f t="shared" si="1"/>
        <v/>
      </c>
    </row>
    <row r="34" s="14" customFormat="1" ht="15" customHeight="1" spans="1:7">
      <c r="A34" s="66" t="s">
        <v>1415</v>
      </c>
      <c r="B34" s="84" t="s">
        <v>1417</v>
      </c>
      <c r="C34" s="35">
        <f>C32-C33</f>
        <v>0</v>
      </c>
      <c r="D34" s="36">
        <f>D32-D33</f>
        <v>0</v>
      </c>
      <c r="E34" s="37">
        <f>E32-E33</f>
        <v>0</v>
      </c>
      <c r="F34" s="37" t="str">
        <f t="shared" si="0"/>
        <v/>
      </c>
      <c r="G34" s="73" t="str">
        <f t="shared" si="1"/>
        <v/>
      </c>
    </row>
    <row r="35" ht="15" customHeight="1" spans="1:7">
      <c r="A35" s="15" t="str">
        <f>CONCATENATE(封面!$D$11,封面!$G$11)</f>
        <v>产权持有单位填表人：侯鹏浩</v>
      </c>
      <c r="E35" s="15" t="str">
        <f>"评估人员："&amp;封面!$G$28</f>
        <v>评估人员：</v>
      </c>
      <c r="G35" s="65" t="s">
        <v>313</v>
      </c>
    </row>
    <row r="36" ht="15" customHeight="1" spans="1:1">
      <c r="A36" s="15" t="str">
        <f>CONCATENATE(封面!$D$13,封面!$F$13,封面!$G$13,封面!$H$13,封面!$I$13,封面!$J$13,封面!$K$13)</f>
        <v>填表日期：2025年2月21日</v>
      </c>
    </row>
  </sheetData>
  <mergeCells count="2">
    <mergeCell ref="A2:G2"/>
    <mergeCell ref="A3:G3"/>
  </mergeCells>
  <hyperlinks>
    <hyperlink ref="A1" location="索引目录!C48" display="返回索引页"/>
    <hyperlink ref="B7" location="'无形-土地使用权'!A1" display="无形资产-土地使用权余额"/>
    <hyperlink ref="B1" location="非流动资产评估汇总!B38" display="返回"/>
    <hyperlink ref="B16" location="'无形-其他'!B1" display="无形资产-其他无形资产余额"/>
    <hyperlink ref="B10" location="'无形-矿业权'!B1" display="无形资产-矿业权余额"/>
    <hyperlink ref="B9" location="'无形-土地使用权'!A1" display="无形资产-土地使用权"/>
    <hyperlink ref="B12" location="'无形-矿业权'!B1" display="无形资产-矿业权"/>
    <hyperlink ref="B18" location="'无形-其他'!B1" display="无形资产-其他无形资产"/>
    <hyperlink ref="B13" location="'无形-海域使用权'!A1" display="无形资产-海域使用权余额"/>
    <hyperlink ref="B15" location="'无形-海域使用权'!A1" display="无形资产-海域使用权"/>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3">
    <pageSetUpPr fitToPage="1"/>
  </sheetPr>
  <dimension ref="A1:S31"/>
  <sheetViews>
    <sheetView view="pageBreakPreview" zoomScale="80" zoomScaleNormal="90" workbookViewId="0">
      <pane ySplit="6" topLeftCell="A7" activePane="bottomLeft" state="frozen"/>
      <selection/>
      <selection pane="bottomLeft" activeCell="M22" sqref="M22"/>
    </sheetView>
  </sheetViews>
  <sheetFormatPr defaultColWidth="9" defaultRowHeight="15.75" customHeight="1"/>
  <cols>
    <col min="1" max="1" width="6.125" style="15" customWidth="1"/>
    <col min="2" max="2" width="12.25" style="15" customWidth="1"/>
    <col min="3" max="3" width="9.625" style="15" customWidth="1"/>
    <col min="4" max="4" width="10.5" style="15" customWidth="1"/>
    <col min="5" max="5" width="8.25" style="15" customWidth="1"/>
    <col min="6" max="7" width="5.25" style="15" customWidth="1"/>
    <col min="8" max="9" width="5.125" style="15" customWidth="1"/>
    <col min="10" max="10" width="8" style="15" customWidth="1"/>
    <col min="11" max="11" width="11.125" style="15" customWidth="1"/>
    <col min="12" max="12" width="13" style="15" hidden="1" customWidth="1" outlineLevel="1"/>
    <col min="13" max="13" width="11.5" style="15" customWidth="1" collapsed="1"/>
    <col min="14" max="14" width="11.25" style="15" customWidth="1"/>
    <col min="15" max="15" width="9.125" style="15" customWidth="1"/>
    <col min="16" max="16" width="5.625" style="15" customWidth="1"/>
    <col min="17" max="17" width="7.625" style="15" customWidth="1"/>
    <col min="18" max="18" width="13.125" style="15" hidden="1" customWidth="1" outlineLevel="1"/>
    <col min="19" max="19" width="13.75" style="15" customWidth="1" collapsed="1"/>
    <col min="20" max="16384" width="9" style="15"/>
  </cols>
  <sheetData>
    <row r="1" s="86" customFormat="1" ht="10.5" spans="1:17">
      <c r="A1" s="87" t="s">
        <v>271</v>
      </c>
      <c r="B1" s="87" t="s">
        <v>272</v>
      </c>
      <c r="C1" s="88"/>
      <c r="D1" s="88"/>
      <c r="E1" s="88"/>
      <c r="F1" s="88"/>
      <c r="G1" s="88"/>
      <c r="H1" s="88"/>
      <c r="I1" s="88"/>
      <c r="J1" s="88"/>
      <c r="K1" s="88"/>
      <c r="L1" s="88"/>
      <c r="M1" s="88"/>
      <c r="N1" s="88"/>
      <c r="O1" s="88"/>
      <c r="P1" s="88"/>
      <c r="Q1" s="88"/>
    </row>
    <row r="2" s="12" customFormat="1" ht="30" customHeight="1" spans="1:17">
      <c r="A2" s="19" t="s">
        <v>1418</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row>
    <row r="4" ht="15" customHeight="1" spans="1:17">
      <c r="A4" s="20"/>
      <c r="B4" s="20"/>
      <c r="C4" s="20"/>
      <c r="D4" s="20"/>
      <c r="E4" s="20"/>
      <c r="F4" s="20"/>
      <c r="G4" s="20"/>
      <c r="H4" s="20"/>
      <c r="I4" s="20"/>
      <c r="J4" s="38"/>
      <c r="K4" s="39"/>
      <c r="L4" s="38"/>
      <c r="M4" s="38"/>
      <c r="N4" s="38"/>
      <c r="O4" s="38"/>
      <c r="P4" s="38"/>
      <c r="Q4" s="39" t="s">
        <v>1419</v>
      </c>
    </row>
    <row r="5" ht="15" customHeight="1" spans="1:17">
      <c r="A5" s="21" t="str">
        <f>封面!D7&amp;封面!F7</f>
        <v>产权持有单位：北京巴布科克·威尔科克斯有限公司</v>
      </c>
      <c r="Q5" s="39" t="s">
        <v>327</v>
      </c>
    </row>
    <row r="6" s="92" customFormat="1" ht="26" spans="1:19">
      <c r="A6" s="56" t="s">
        <v>328</v>
      </c>
      <c r="B6" s="56" t="s">
        <v>630</v>
      </c>
      <c r="C6" s="56" t="s">
        <v>631</v>
      </c>
      <c r="D6" s="56" t="s">
        <v>633</v>
      </c>
      <c r="E6" s="56" t="s">
        <v>634</v>
      </c>
      <c r="F6" s="56" t="s">
        <v>635</v>
      </c>
      <c r="G6" s="56" t="s">
        <v>636</v>
      </c>
      <c r="H6" s="56" t="s">
        <v>637</v>
      </c>
      <c r="I6" s="56" t="s">
        <v>638</v>
      </c>
      <c r="J6" s="56" t="s">
        <v>639</v>
      </c>
      <c r="K6" s="56" t="s">
        <v>531</v>
      </c>
      <c r="L6" s="93" t="s">
        <v>333</v>
      </c>
      <c r="M6" s="24" t="s">
        <v>334</v>
      </c>
      <c r="N6" s="56" t="s">
        <v>335</v>
      </c>
      <c r="O6" s="56" t="s">
        <v>336</v>
      </c>
      <c r="P6" s="56" t="s">
        <v>337</v>
      </c>
      <c r="Q6" s="56" t="s">
        <v>338</v>
      </c>
      <c r="R6" s="22" t="s">
        <v>621</v>
      </c>
      <c r="S6" s="40" t="s">
        <v>345</v>
      </c>
    </row>
    <row r="7" ht="15" customHeight="1" spans="1:19">
      <c r="A7" s="25"/>
      <c r="B7" s="100"/>
      <c r="C7" s="26"/>
      <c r="D7" s="26"/>
      <c r="E7" s="27"/>
      <c r="F7" s="25"/>
      <c r="G7" s="25"/>
      <c r="H7" s="25"/>
      <c r="I7" s="25"/>
      <c r="J7" s="29"/>
      <c r="K7" s="29"/>
      <c r="L7" s="28"/>
      <c r="M7" s="31"/>
      <c r="N7" s="29"/>
      <c r="O7" s="70" t="str">
        <f>IF(OR(AND(M7=0,N7=0),N7=0),"",N7-M7)</f>
        <v/>
      </c>
      <c r="P7" s="70" t="str">
        <f>IF(ISERROR(O7/M7),"",O7/ABS(M7)*100)</f>
        <v/>
      </c>
      <c r="Q7" s="41"/>
      <c r="R7" s="41"/>
      <c r="S7" s="40"/>
    </row>
    <row r="8" ht="15" customHeight="1" spans="1:19">
      <c r="A8" s="25"/>
      <c r="B8" s="26"/>
      <c r="C8" s="26"/>
      <c r="D8" s="26"/>
      <c r="E8" s="27"/>
      <c r="F8" s="25"/>
      <c r="G8" s="25"/>
      <c r="H8" s="25"/>
      <c r="I8" s="25"/>
      <c r="J8" s="29"/>
      <c r="K8" s="29"/>
      <c r="L8" s="28"/>
      <c r="M8" s="31"/>
      <c r="N8" s="29"/>
      <c r="O8" s="29" t="str">
        <f t="shared" ref="O8:O31" si="0">IF(OR(AND(M8=0,N8=0),N8=0),"",N8-M8)</f>
        <v/>
      </c>
      <c r="P8" s="29" t="str">
        <f t="shared" ref="P8:P31" si="1">IF(ISERROR(O8/M8),"",O8/ABS(M8)*100)</f>
        <v/>
      </c>
      <c r="Q8" s="41"/>
      <c r="R8" s="41"/>
      <c r="S8" s="41"/>
    </row>
    <row r="9" ht="15" customHeight="1" spans="1:19">
      <c r="A9" s="25"/>
      <c r="B9" s="26"/>
      <c r="C9" s="26"/>
      <c r="D9" s="26"/>
      <c r="E9" s="27"/>
      <c r="F9" s="25"/>
      <c r="G9" s="25"/>
      <c r="H9" s="25"/>
      <c r="I9" s="25"/>
      <c r="J9" s="29"/>
      <c r="K9" s="29"/>
      <c r="L9" s="28"/>
      <c r="M9" s="31"/>
      <c r="N9" s="29"/>
      <c r="O9" s="29" t="str">
        <f t="shared" si="0"/>
        <v/>
      </c>
      <c r="P9" s="29" t="str">
        <f t="shared" si="1"/>
        <v/>
      </c>
      <c r="Q9" s="41"/>
      <c r="R9" s="41"/>
      <c r="S9" s="41"/>
    </row>
    <row r="10" ht="15" customHeight="1" spans="1:19">
      <c r="A10" s="25"/>
      <c r="B10" s="26"/>
      <c r="C10" s="26"/>
      <c r="D10" s="26"/>
      <c r="E10" s="27"/>
      <c r="F10" s="25"/>
      <c r="G10" s="25"/>
      <c r="H10" s="25"/>
      <c r="I10" s="25"/>
      <c r="J10" s="29"/>
      <c r="K10" s="29"/>
      <c r="L10" s="28"/>
      <c r="M10" s="31"/>
      <c r="N10" s="29"/>
      <c r="O10" s="29" t="str">
        <f t="shared" si="0"/>
        <v/>
      </c>
      <c r="P10" s="29" t="str">
        <f t="shared" si="1"/>
        <v/>
      </c>
      <c r="Q10" s="41"/>
      <c r="R10" s="41"/>
      <c r="S10" s="41"/>
    </row>
    <row r="11" ht="15" customHeight="1" spans="1:19">
      <c r="A11" s="25"/>
      <c r="B11" s="26"/>
      <c r="C11" s="26"/>
      <c r="D11" s="26"/>
      <c r="E11" s="27"/>
      <c r="F11" s="25"/>
      <c r="G11" s="25"/>
      <c r="H11" s="25"/>
      <c r="I11" s="25"/>
      <c r="J11" s="29"/>
      <c r="K11" s="29"/>
      <c r="L11" s="28"/>
      <c r="M11" s="31"/>
      <c r="N11" s="29"/>
      <c r="O11" s="29" t="str">
        <f t="shared" si="0"/>
        <v/>
      </c>
      <c r="P11" s="29" t="str">
        <f t="shared" si="1"/>
        <v/>
      </c>
      <c r="Q11" s="41"/>
      <c r="R11" s="41"/>
      <c r="S11" s="41"/>
    </row>
    <row r="12" ht="15" customHeight="1" spans="1:19">
      <c r="A12" s="25"/>
      <c r="B12" s="26"/>
      <c r="C12" s="26"/>
      <c r="D12" s="26"/>
      <c r="E12" s="27"/>
      <c r="F12" s="25"/>
      <c r="G12" s="25"/>
      <c r="H12" s="25"/>
      <c r="I12" s="25"/>
      <c r="J12" s="29"/>
      <c r="K12" s="29"/>
      <c r="L12" s="28"/>
      <c r="M12" s="31"/>
      <c r="N12" s="29"/>
      <c r="O12" s="29" t="str">
        <f t="shared" si="0"/>
        <v/>
      </c>
      <c r="P12" s="29" t="str">
        <f t="shared" si="1"/>
        <v/>
      </c>
      <c r="Q12" s="41"/>
      <c r="R12" s="41"/>
      <c r="S12" s="41"/>
    </row>
    <row r="13" ht="15" customHeight="1" spans="1:19">
      <c r="A13" s="25"/>
      <c r="B13" s="26"/>
      <c r="C13" s="26"/>
      <c r="D13" s="26"/>
      <c r="E13" s="27"/>
      <c r="F13" s="25"/>
      <c r="G13" s="25"/>
      <c r="H13" s="25"/>
      <c r="I13" s="25"/>
      <c r="J13" s="29"/>
      <c r="K13" s="29"/>
      <c r="L13" s="28"/>
      <c r="M13" s="31"/>
      <c r="N13" s="29"/>
      <c r="O13" s="29" t="str">
        <f t="shared" si="0"/>
        <v/>
      </c>
      <c r="P13" s="29" t="str">
        <f t="shared" si="1"/>
        <v/>
      </c>
      <c r="Q13" s="41"/>
      <c r="R13" s="41"/>
      <c r="S13" s="41"/>
    </row>
    <row r="14" ht="15" customHeight="1" spans="1:19">
      <c r="A14" s="25"/>
      <c r="B14" s="26"/>
      <c r="C14" s="26"/>
      <c r="D14" s="26"/>
      <c r="E14" s="27"/>
      <c r="F14" s="25"/>
      <c r="G14" s="25"/>
      <c r="H14" s="25"/>
      <c r="I14" s="25"/>
      <c r="J14" s="29"/>
      <c r="K14" s="29"/>
      <c r="L14" s="28"/>
      <c r="M14" s="31"/>
      <c r="N14" s="29"/>
      <c r="O14" s="29" t="str">
        <f t="shared" si="0"/>
        <v/>
      </c>
      <c r="P14" s="29" t="str">
        <f t="shared" si="1"/>
        <v/>
      </c>
      <c r="Q14" s="41"/>
      <c r="R14" s="41"/>
      <c r="S14" s="41"/>
    </row>
    <row r="15" ht="15" customHeight="1" spans="1:19">
      <c r="A15" s="25"/>
      <c r="B15" s="26"/>
      <c r="C15" s="26"/>
      <c r="D15" s="26"/>
      <c r="E15" s="27"/>
      <c r="F15" s="25"/>
      <c r="G15" s="25"/>
      <c r="H15" s="25"/>
      <c r="I15" s="25"/>
      <c r="J15" s="29"/>
      <c r="K15" s="29"/>
      <c r="L15" s="28"/>
      <c r="M15" s="31"/>
      <c r="N15" s="29"/>
      <c r="O15" s="29" t="str">
        <f t="shared" si="0"/>
        <v/>
      </c>
      <c r="P15" s="29" t="str">
        <f t="shared" si="1"/>
        <v/>
      </c>
      <c r="Q15" s="41"/>
      <c r="R15" s="41"/>
      <c r="S15" s="41"/>
    </row>
    <row r="16" ht="15" customHeight="1" spans="1:19">
      <c r="A16" s="25"/>
      <c r="B16" s="26"/>
      <c r="C16" s="26"/>
      <c r="D16" s="26"/>
      <c r="E16" s="27"/>
      <c r="F16" s="25"/>
      <c r="G16" s="25"/>
      <c r="H16" s="25"/>
      <c r="I16" s="25"/>
      <c r="J16" s="29"/>
      <c r="K16" s="29"/>
      <c r="L16" s="28"/>
      <c r="M16" s="31"/>
      <c r="N16" s="29"/>
      <c r="O16" s="29" t="str">
        <f t="shared" si="0"/>
        <v/>
      </c>
      <c r="P16" s="29" t="str">
        <f t="shared" si="1"/>
        <v/>
      </c>
      <c r="Q16" s="41"/>
      <c r="R16" s="41"/>
      <c r="S16" s="41"/>
    </row>
    <row r="17" ht="15" customHeight="1" spans="1:19">
      <c r="A17" s="25"/>
      <c r="B17" s="26"/>
      <c r="C17" s="26"/>
      <c r="D17" s="26"/>
      <c r="E17" s="27"/>
      <c r="F17" s="25"/>
      <c r="G17" s="25"/>
      <c r="H17" s="25"/>
      <c r="I17" s="25"/>
      <c r="J17" s="29"/>
      <c r="K17" s="29"/>
      <c r="L17" s="28"/>
      <c r="M17" s="31"/>
      <c r="N17" s="29"/>
      <c r="O17" s="29" t="str">
        <f t="shared" si="0"/>
        <v/>
      </c>
      <c r="P17" s="29" t="str">
        <f t="shared" si="1"/>
        <v/>
      </c>
      <c r="Q17" s="41"/>
      <c r="R17" s="41"/>
      <c r="S17" s="41"/>
    </row>
    <row r="18" ht="15" customHeight="1" spans="1:19">
      <c r="A18" s="25"/>
      <c r="B18" s="26"/>
      <c r="C18" s="26"/>
      <c r="D18" s="26"/>
      <c r="E18" s="27"/>
      <c r="F18" s="25"/>
      <c r="G18" s="25"/>
      <c r="H18" s="25"/>
      <c r="I18" s="25"/>
      <c r="J18" s="29"/>
      <c r="K18" s="29"/>
      <c r="L18" s="28"/>
      <c r="M18" s="31"/>
      <c r="N18" s="29"/>
      <c r="O18" s="29" t="str">
        <f t="shared" si="0"/>
        <v/>
      </c>
      <c r="P18" s="29" t="str">
        <f t="shared" si="1"/>
        <v/>
      </c>
      <c r="Q18" s="41"/>
      <c r="R18" s="41"/>
      <c r="S18" s="41"/>
    </row>
    <row r="19" ht="15" customHeight="1" spans="1:19">
      <c r="A19" s="25"/>
      <c r="B19" s="26"/>
      <c r="C19" s="26"/>
      <c r="D19" s="26"/>
      <c r="E19" s="27"/>
      <c r="F19" s="25"/>
      <c r="G19" s="25"/>
      <c r="H19" s="25"/>
      <c r="I19" s="25"/>
      <c r="J19" s="29"/>
      <c r="K19" s="29"/>
      <c r="L19" s="28"/>
      <c r="M19" s="31"/>
      <c r="N19" s="29"/>
      <c r="O19" s="29" t="str">
        <f t="shared" si="0"/>
        <v/>
      </c>
      <c r="P19" s="29" t="str">
        <f t="shared" si="1"/>
        <v/>
      </c>
      <c r="Q19" s="41"/>
      <c r="R19" s="41"/>
      <c r="S19" s="41"/>
    </row>
    <row r="20" ht="15" customHeight="1" spans="1:19">
      <c r="A20" s="25"/>
      <c r="B20" s="26"/>
      <c r="C20" s="26"/>
      <c r="D20" s="26"/>
      <c r="E20" s="27"/>
      <c r="F20" s="25"/>
      <c r="G20" s="25"/>
      <c r="H20" s="25"/>
      <c r="I20" s="25"/>
      <c r="J20" s="29"/>
      <c r="K20" s="29"/>
      <c r="L20" s="28"/>
      <c r="M20" s="31"/>
      <c r="N20" s="29"/>
      <c r="O20" s="29" t="str">
        <f t="shared" si="0"/>
        <v/>
      </c>
      <c r="P20" s="29" t="str">
        <f t="shared" si="1"/>
        <v/>
      </c>
      <c r="Q20" s="41"/>
      <c r="R20" s="41"/>
      <c r="S20" s="41"/>
    </row>
    <row r="21" ht="15" customHeight="1" spans="1:19">
      <c r="A21" s="25"/>
      <c r="B21" s="26"/>
      <c r="C21" s="26"/>
      <c r="D21" s="26"/>
      <c r="E21" s="27"/>
      <c r="F21" s="25"/>
      <c r="G21" s="25"/>
      <c r="H21" s="25"/>
      <c r="I21" s="25"/>
      <c r="J21" s="29"/>
      <c r="K21" s="29"/>
      <c r="L21" s="28"/>
      <c r="M21" s="31"/>
      <c r="N21" s="29"/>
      <c r="O21" s="29" t="str">
        <f t="shared" si="0"/>
        <v/>
      </c>
      <c r="P21" s="29" t="str">
        <f t="shared" si="1"/>
        <v/>
      </c>
      <c r="Q21" s="41"/>
      <c r="R21" s="41"/>
      <c r="S21" s="41"/>
    </row>
    <row r="22" ht="15" customHeight="1" spans="1:19">
      <c r="A22" s="25"/>
      <c r="B22" s="26"/>
      <c r="C22" s="26"/>
      <c r="D22" s="26"/>
      <c r="E22" s="27"/>
      <c r="F22" s="25"/>
      <c r="G22" s="25"/>
      <c r="H22" s="25"/>
      <c r="I22" s="25"/>
      <c r="J22" s="29"/>
      <c r="K22" s="29"/>
      <c r="L22" s="28"/>
      <c r="M22" s="31"/>
      <c r="N22" s="29"/>
      <c r="O22" s="29" t="str">
        <f t="shared" si="0"/>
        <v/>
      </c>
      <c r="P22" s="29" t="str">
        <f t="shared" si="1"/>
        <v/>
      </c>
      <c r="Q22" s="41"/>
      <c r="R22" s="41"/>
      <c r="S22" s="41"/>
    </row>
    <row r="23" ht="15" customHeight="1" spans="1:19">
      <c r="A23" s="25"/>
      <c r="B23" s="26"/>
      <c r="C23" s="26"/>
      <c r="D23" s="26"/>
      <c r="E23" s="27"/>
      <c r="F23" s="25"/>
      <c r="G23" s="25"/>
      <c r="H23" s="25"/>
      <c r="I23" s="25"/>
      <c r="J23" s="29"/>
      <c r="K23" s="29"/>
      <c r="L23" s="28"/>
      <c r="M23" s="31"/>
      <c r="N23" s="29"/>
      <c r="O23" s="29" t="str">
        <f t="shared" si="0"/>
        <v/>
      </c>
      <c r="P23" s="29" t="str">
        <f t="shared" si="1"/>
        <v/>
      </c>
      <c r="Q23" s="41"/>
      <c r="R23" s="41"/>
      <c r="S23" s="41"/>
    </row>
    <row r="24" ht="15" customHeight="1" spans="1:19">
      <c r="A24" s="25"/>
      <c r="B24" s="26"/>
      <c r="C24" s="26"/>
      <c r="D24" s="26"/>
      <c r="E24" s="27"/>
      <c r="F24" s="25"/>
      <c r="G24" s="25"/>
      <c r="H24" s="25"/>
      <c r="I24" s="25"/>
      <c r="J24" s="29"/>
      <c r="K24" s="29"/>
      <c r="L24" s="28"/>
      <c r="M24" s="31"/>
      <c r="N24" s="29"/>
      <c r="O24" s="29" t="str">
        <f t="shared" si="0"/>
        <v/>
      </c>
      <c r="P24" s="29" t="str">
        <f t="shared" si="1"/>
        <v/>
      </c>
      <c r="Q24" s="41"/>
      <c r="R24" s="41"/>
      <c r="S24" s="41"/>
    </row>
    <row r="25" ht="15" customHeight="1" spans="1:19">
      <c r="A25" s="25"/>
      <c r="B25" s="26"/>
      <c r="C25" s="26"/>
      <c r="D25" s="26"/>
      <c r="E25" s="27"/>
      <c r="F25" s="25"/>
      <c r="G25" s="25"/>
      <c r="H25" s="25"/>
      <c r="I25" s="25"/>
      <c r="J25" s="29"/>
      <c r="K25" s="29"/>
      <c r="L25" s="28"/>
      <c r="M25" s="31"/>
      <c r="N25" s="29"/>
      <c r="O25" s="29" t="str">
        <f t="shared" si="0"/>
        <v/>
      </c>
      <c r="P25" s="29" t="str">
        <f t="shared" si="1"/>
        <v/>
      </c>
      <c r="Q25" s="41"/>
      <c r="R25" s="41"/>
      <c r="S25" s="41"/>
    </row>
    <row r="26" ht="15" customHeight="1" spans="1:19">
      <c r="A26" s="25"/>
      <c r="B26" s="26"/>
      <c r="C26" s="26"/>
      <c r="D26" s="26"/>
      <c r="E26" s="27"/>
      <c r="F26" s="25"/>
      <c r="G26" s="25"/>
      <c r="H26" s="25"/>
      <c r="I26" s="25"/>
      <c r="J26" s="29"/>
      <c r="K26" s="29"/>
      <c r="L26" s="28"/>
      <c r="M26" s="31"/>
      <c r="N26" s="29"/>
      <c r="O26" s="29" t="str">
        <f t="shared" si="0"/>
        <v/>
      </c>
      <c r="P26" s="29" t="str">
        <f t="shared" si="1"/>
        <v/>
      </c>
      <c r="Q26" s="41"/>
      <c r="R26" s="41"/>
      <c r="S26" s="41"/>
    </row>
    <row r="27" ht="15" customHeight="1" spans="1:19">
      <c r="A27" s="25"/>
      <c r="B27" s="26"/>
      <c r="C27" s="26"/>
      <c r="D27" s="26"/>
      <c r="E27" s="27"/>
      <c r="F27" s="25"/>
      <c r="G27" s="25"/>
      <c r="H27" s="25"/>
      <c r="I27" s="25"/>
      <c r="J27" s="29"/>
      <c r="K27" s="29"/>
      <c r="L27" s="28"/>
      <c r="M27" s="31"/>
      <c r="N27" s="29"/>
      <c r="O27" s="29" t="str">
        <f t="shared" si="0"/>
        <v/>
      </c>
      <c r="P27" s="29" t="str">
        <f t="shared" si="1"/>
        <v/>
      </c>
      <c r="Q27" s="41"/>
      <c r="R27" s="41"/>
      <c r="S27" s="41"/>
    </row>
    <row r="28" ht="15" customHeight="1" spans="1:19">
      <c r="A28" s="25"/>
      <c r="B28" s="26"/>
      <c r="C28" s="26"/>
      <c r="D28" s="26"/>
      <c r="E28" s="27"/>
      <c r="F28" s="25"/>
      <c r="G28" s="25"/>
      <c r="H28" s="25"/>
      <c r="I28" s="25"/>
      <c r="J28" s="29"/>
      <c r="K28" s="29"/>
      <c r="L28" s="28"/>
      <c r="M28" s="31"/>
      <c r="N28" s="29"/>
      <c r="O28" s="29" t="str">
        <f t="shared" si="0"/>
        <v/>
      </c>
      <c r="P28" s="29" t="str">
        <f t="shared" si="1"/>
        <v/>
      </c>
      <c r="Q28" s="41"/>
      <c r="R28" s="41"/>
      <c r="S28" s="41"/>
    </row>
    <row r="29" ht="15" customHeight="1" spans="1:19">
      <c r="A29" s="100" t="s">
        <v>402</v>
      </c>
      <c r="B29" s="101"/>
      <c r="C29" s="101"/>
      <c r="D29" s="26"/>
      <c r="E29" s="27"/>
      <c r="F29" s="25"/>
      <c r="G29" s="25"/>
      <c r="H29" s="25"/>
      <c r="I29" s="25"/>
      <c r="J29" s="29"/>
      <c r="K29" s="37">
        <f>SUM(K7:K28)</f>
        <v>0</v>
      </c>
      <c r="L29" s="37">
        <f t="shared" ref="L29:N29" si="2">SUM(L7:L28)</f>
        <v>0</v>
      </c>
      <c r="M29" s="37">
        <f t="shared" si="2"/>
        <v>0</v>
      </c>
      <c r="N29" s="37">
        <f t="shared" si="2"/>
        <v>0</v>
      </c>
      <c r="O29" s="37" t="str">
        <f t="shared" si="0"/>
        <v/>
      </c>
      <c r="P29" s="37" t="str">
        <f t="shared" si="1"/>
        <v/>
      </c>
      <c r="Q29" s="41"/>
      <c r="R29" s="41"/>
      <c r="S29" s="41"/>
    </row>
    <row r="30" ht="15" customHeight="1" spans="1:19">
      <c r="A30" s="26" t="s">
        <v>441</v>
      </c>
      <c r="B30" s="26"/>
      <c r="C30" s="26"/>
      <c r="D30" s="26"/>
      <c r="E30" s="27"/>
      <c r="F30" s="25"/>
      <c r="G30" s="25"/>
      <c r="H30" s="25"/>
      <c r="I30" s="25"/>
      <c r="J30" s="29"/>
      <c r="K30" s="29"/>
      <c r="L30" s="28"/>
      <c r="M30" s="31"/>
      <c r="N30" s="29"/>
      <c r="O30" s="29" t="str">
        <f t="shared" si="0"/>
        <v/>
      </c>
      <c r="P30" s="29" t="str">
        <f t="shared" si="1"/>
        <v/>
      </c>
      <c r="Q30" s="41"/>
      <c r="R30" s="41"/>
      <c r="S30" s="41"/>
    </row>
    <row r="31" s="14" customFormat="1" ht="15" customHeight="1" spans="1:19">
      <c r="A31" s="100" t="s">
        <v>405</v>
      </c>
      <c r="B31" s="100"/>
      <c r="C31" s="100"/>
      <c r="D31" s="103"/>
      <c r="E31" s="34"/>
      <c r="F31" s="22"/>
      <c r="G31" s="22"/>
      <c r="H31" s="22"/>
      <c r="I31" s="22"/>
      <c r="J31" s="37"/>
      <c r="K31" s="37">
        <f>K29-K30</f>
        <v>0</v>
      </c>
      <c r="L31" s="37">
        <f t="shared" ref="L31:N31" si="3">L29-L30</f>
        <v>0</v>
      </c>
      <c r="M31" s="37">
        <f t="shared" si="3"/>
        <v>0</v>
      </c>
      <c r="N31" s="37">
        <f t="shared" si="3"/>
        <v>0</v>
      </c>
      <c r="O31" s="37" t="str">
        <f t="shared" si="0"/>
        <v/>
      </c>
      <c r="P31" s="37" t="str">
        <f t="shared" si="1"/>
        <v/>
      </c>
      <c r="Q31" s="42"/>
      <c r="R31" s="42"/>
      <c r="S31" s="42"/>
    </row>
  </sheetData>
  <mergeCells count="5">
    <mergeCell ref="A2:Q2"/>
    <mergeCell ref="A3:Q3"/>
    <mergeCell ref="A29:C29"/>
    <mergeCell ref="A30:C30"/>
    <mergeCell ref="A31:C31"/>
  </mergeCells>
  <hyperlinks>
    <hyperlink ref="B1" location="无形资产汇总!B9" display="返回"/>
    <hyperlink ref="A1" location="索引目录!E48"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9">
    <pageSetUpPr fitToPage="1"/>
  </sheetPr>
  <dimension ref="A1:P31"/>
  <sheetViews>
    <sheetView view="pageBreakPreview" zoomScale="80" zoomScaleNormal="90" workbookViewId="0">
      <pane ySplit="6" topLeftCell="A7" activePane="bottomLeft" state="frozen"/>
      <selection/>
      <selection pane="bottomLeft" activeCell="L24" sqref="L24"/>
    </sheetView>
  </sheetViews>
  <sheetFormatPr defaultColWidth="9" defaultRowHeight="15.75" customHeight="1"/>
  <cols>
    <col min="1" max="1" width="7.625" style="15" customWidth="1"/>
    <col min="2" max="2" width="13.875" style="15" customWidth="1"/>
    <col min="3" max="3" width="12.625" style="15" customWidth="1"/>
    <col min="4" max="4" width="5.25" style="15" customWidth="1"/>
    <col min="5" max="5" width="7.75" style="15" customWidth="1"/>
    <col min="6" max="6" width="7" style="15" customWidth="1"/>
    <col min="7" max="7" width="6.5" style="15" customWidth="1"/>
    <col min="8" max="8" width="12.375" style="15" customWidth="1"/>
    <col min="9" max="9" width="11.125" style="15" customWidth="1"/>
    <col min="10" max="10" width="13" style="15" hidden="1" customWidth="1" outlineLevel="1"/>
    <col min="11" max="11" width="11.5" style="15" customWidth="1" collapsed="1"/>
    <col min="12" max="12" width="11.25" style="15" customWidth="1"/>
    <col min="13" max="13" width="9.125" style="15" customWidth="1"/>
    <col min="14" max="14" width="5.625" style="15" customWidth="1"/>
    <col min="15" max="15" width="7.625" style="15" customWidth="1"/>
    <col min="16" max="16" width="11.375" style="15" customWidth="1"/>
    <col min="17" max="16384" width="9" style="15"/>
  </cols>
  <sheetData>
    <row r="1" s="86" customFormat="1" ht="10.5" spans="1:15">
      <c r="A1" s="87" t="s">
        <v>271</v>
      </c>
      <c r="B1" s="87" t="s">
        <v>272</v>
      </c>
      <c r="C1" s="88"/>
      <c r="D1" s="88"/>
      <c r="E1" s="88"/>
      <c r="F1" s="88"/>
      <c r="G1" s="88"/>
      <c r="H1" s="88"/>
      <c r="I1" s="88"/>
      <c r="J1" s="88"/>
      <c r="K1" s="88"/>
      <c r="L1" s="88"/>
      <c r="M1" s="88"/>
      <c r="N1" s="88"/>
      <c r="O1" s="88"/>
    </row>
    <row r="2" s="12" customFormat="1" ht="30" customHeight="1" spans="1:15">
      <c r="A2" s="19" t="s">
        <v>1420</v>
      </c>
      <c r="B2" s="19"/>
      <c r="C2" s="19"/>
      <c r="D2" s="19"/>
      <c r="E2" s="19"/>
      <c r="F2" s="19"/>
      <c r="G2" s="19"/>
      <c r="H2" s="19"/>
      <c r="I2" s="19"/>
      <c r="J2" s="19"/>
      <c r="K2" s="19"/>
      <c r="L2" s="19"/>
      <c r="M2" s="19"/>
      <c r="N2" s="19"/>
      <c r="O2" s="19"/>
    </row>
    <row r="3" ht="15" customHeight="1" spans="1:15">
      <c r="A3" s="20" t="str">
        <f>CONCATENATE(封面!D9,封面!F9,封面!G9,封面!H9,封面!I9,封面!J9,封面!K9)</f>
        <v>评估基准日：2025年1月31日</v>
      </c>
      <c r="B3" s="20"/>
      <c r="C3" s="20"/>
      <c r="D3" s="20"/>
      <c r="E3" s="20"/>
      <c r="F3" s="20"/>
      <c r="G3" s="20"/>
      <c r="H3" s="20"/>
      <c r="I3" s="38"/>
      <c r="J3" s="38"/>
      <c r="K3" s="38"/>
      <c r="L3" s="38"/>
      <c r="M3" s="38"/>
      <c r="N3" s="38"/>
      <c r="O3" s="38"/>
    </row>
    <row r="4" ht="15" customHeight="1" spans="1:15">
      <c r="A4" s="20"/>
      <c r="B4" s="20"/>
      <c r="C4" s="20"/>
      <c r="D4" s="20"/>
      <c r="E4" s="20"/>
      <c r="F4" s="20"/>
      <c r="G4" s="20"/>
      <c r="H4" s="20"/>
      <c r="I4" s="38"/>
      <c r="J4" s="38"/>
      <c r="K4" s="39"/>
      <c r="L4" s="38"/>
      <c r="M4" s="38"/>
      <c r="N4" s="38"/>
      <c r="O4" s="39" t="s">
        <v>1421</v>
      </c>
    </row>
    <row r="5" ht="15" customHeight="1" spans="1:15">
      <c r="A5" s="21" t="str">
        <f>封面!D7&amp;封面!F7</f>
        <v>产权持有单位：北京巴布科克·威尔科克斯有限公司</v>
      </c>
      <c r="O5" s="39" t="s">
        <v>327</v>
      </c>
    </row>
    <row r="6" s="92" customFormat="1" ht="26" spans="1:16">
      <c r="A6" s="56" t="s">
        <v>328</v>
      </c>
      <c r="B6" s="56" t="s">
        <v>1422</v>
      </c>
      <c r="C6" s="56" t="s">
        <v>1423</v>
      </c>
      <c r="D6" s="56" t="s">
        <v>1424</v>
      </c>
      <c r="E6" s="56" t="s">
        <v>634</v>
      </c>
      <c r="F6" s="56" t="s">
        <v>1425</v>
      </c>
      <c r="G6" s="56" t="s">
        <v>1426</v>
      </c>
      <c r="H6" s="56" t="s">
        <v>1427</v>
      </c>
      <c r="I6" s="56" t="s">
        <v>531</v>
      </c>
      <c r="J6" s="93" t="s">
        <v>333</v>
      </c>
      <c r="K6" s="24" t="s">
        <v>334</v>
      </c>
      <c r="L6" s="56" t="s">
        <v>335</v>
      </c>
      <c r="M6" s="56" t="s">
        <v>336</v>
      </c>
      <c r="N6" s="56" t="s">
        <v>337</v>
      </c>
      <c r="O6" s="56" t="s">
        <v>338</v>
      </c>
      <c r="P6" s="40" t="s">
        <v>345</v>
      </c>
    </row>
    <row r="7" ht="15" customHeight="1" spans="1:16">
      <c r="A7" s="25"/>
      <c r="B7" s="26"/>
      <c r="C7" s="26"/>
      <c r="D7" s="98"/>
      <c r="E7" s="27"/>
      <c r="F7" s="25"/>
      <c r="G7" s="25"/>
      <c r="H7" s="25"/>
      <c r="I7" s="29"/>
      <c r="J7" s="28"/>
      <c r="K7" s="31"/>
      <c r="L7" s="29"/>
      <c r="M7" s="70" t="str">
        <f>IF(OR(AND(K7=0,L7=0),L7=0),"",L7-K7)</f>
        <v/>
      </c>
      <c r="N7" s="70" t="str">
        <f>IF(ISERROR(M7/K7),"",M7/ABS(K7)*100)</f>
        <v/>
      </c>
      <c r="O7" s="41"/>
      <c r="P7" s="41"/>
    </row>
    <row r="8" ht="15" customHeight="1" spans="1:16">
      <c r="A8" s="25"/>
      <c r="B8" s="26"/>
      <c r="C8" s="26"/>
      <c r="D8" s="98"/>
      <c r="E8" s="27"/>
      <c r="F8" s="25"/>
      <c r="G8" s="25"/>
      <c r="H8" s="25"/>
      <c r="I8" s="29"/>
      <c r="J8" s="28"/>
      <c r="K8" s="31"/>
      <c r="L8" s="29"/>
      <c r="M8" s="29" t="str">
        <f t="shared" ref="M8:M31" si="0">IF(OR(AND(K8=0,L8=0),L8=0),"",L8-K8)</f>
        <v/>
      </c>
      <c r="N8" s="29" t="str">
        <f t="shared" ref="N8:N31" si="1">IF(ISERROR(M8/K8),"",M8/ABS(K8)*100)</f>
        <v/>
      </c>
      <c r="O8" s="41"/>
      <c r="P8" s="41"/>
    </row>
    <row r="9" ht="15" customHeight="1" spans="1:16">
      <c r="A9" s="25"/>
      <c r="B9" s="26"/>
      <c r="C9" s="26"/>
      <c r="D9" s="98"/>
      <c r="E9" s="27"/>
      <c r="F9" s="25"/>
      <c r="G9" s="25"/>
      <c r="H9" s="25"/>
      <c r="I9" s="29"/>
      <c r="J9" s="28"/>
      <c r="K9" s="31"/>
      <c r="L9" s="29"/>
      <c r="M9" s="29" t="str">
        <f t="shared" si="0"/>
        <v/>
      </c>
      <c r="N9" s="29" t="str">
        <f t="shared" si="1"/>
        <v/>
      </c>
      <c r="O9" s="41"/>
      <c r="P9" s="41"/>
    </row>
    <row r="10" ht="15" customHeight="1" spans="1:16">
      <c r="A10" s="25"/>
      <c r="B10" s="26"/>
      <c r="C10" s="26"/>
      <c r="D10" s="98"/>
      <c r="E10" s="27"/>
      <c r="F10" s="25"/>
      <c r="G10" s="25"/>
      <c r="H10" s="25"/>
      <c r="I10" s="29"/>
      <c r="J10" s="28"/>
      <c r="K10" s="31"/>
      <c r="L10" s="29"/>
      <c r="M10" s="29" t="str">
        <f t="shared" si="0"/>
        <v/>
      </c>
      <c r="N10" s="29" t="str">
        <f t="shared" si="1"/>
        <v/>
      </c>
      <c r="O10" s="41"/>
      <c r="P10" s="41"/>
    </row>
    <row r="11" ht="15" customHeight="1" spans="1:16">
      <c r="A11" s="25"/>
      <c r="B11" s="26"/>
      <c r="C11" s="26"/>
      <c r="D11" s="98"/>
      <c r="E11" s="27"/>
      <c r="F11" s="25"/>
      <c r="G11" s="25"/>
      <c r="H11" s="25"/>
      <c r="I11" s="29"/>
      <c r="J11" s="28"/>
      <c r="K11" s="31"/>
      <c r="L11" s="29"/>
      <c r="M11" s="29" t="str">
        <f t="shared" si="0"/>
        <v/>
      </c>
      <c r="N11" s="29" t="str">
        <f t="shared" si="1"/>
        <v/>
      </c>
      <c r="O11" s="41"/>
      <c r="P11" s="41"/>
    </row>
    <row r="12" ht="15" customHeight="1" spans="1:16">
      <c r="A12" s="25"/>
      <c r="B12" s="26"/>
      <c r="C12" s="26"/>
      <c r="D12" s="98"/>
      <c r="E12" s="27"/>
      <c r="F12" s="25"/>
      <c r="G12" s="25"/>
      <c r="H12" s="25"/>
      <c r="I12" s="29"/>
      <c r="J12" s="28"/>
      <c r="K12" s="31"/>
      <c r="L12" s="29"/>
      <c r="M12" s="29" t="str">
        <f t="shared" si="0"/>
        <v/>
      </c>
      <c r="N12" s="29" t="str">
        <f t="shared" si="1"/>
        <v/>
      </c>
      <c r="O12" s="41"/>
      <c r="P12" s="41"/>
    </row>
    <row r="13" ht="15" customHeight="1" spans="1:16">
      <c r="A13" s="25"/>
      <c r="B13" s="26"/>
      <c r="C13" s="26"/>
      <c r="D13" s="98"/>
      <c r="E13" s="27"/>
      <c r="F13" s="25"/>
      <c r="G13" s="25"/>
      <c r="H13" s="25"/>
      <c r="I13" s="29"/>
      <c r="J13" s="28"/>
      <c r="K13" s="31"/>
      <c r="L13" s="29"/>
      <c r="M13" s="29" t="str">
        <f t="shared" si="0"/>
        <v/>
      </c>
      <c r="N13" s="29" t="str">
        <f t="shared" si="1"/>
        <v/>
      </c>
      <c r="O13" s="41"/>
      <c r="P13" s="41"/>
    </row>
    <row r="14" ht="15" customHeight="1" spans="1:16">
      <c r="A14" s="25"/>
      <c r="B14" s="26"/>
      <c r="C14" s="26"/>
      <c r="D14" s="98"/>
      <c r="E14" s="27"/>
      <c r="F14" s="25"/>
      <c r="G14" s="25"/>
      <c r="H14" s="25"/>
      <c r="I14" s="29"/>
      <c r="J14" s="28"/>
      <c r="K14" s="31"/>
      <c r="L14" s="29"/>
      <c r="M14" s="29" t="str">
        <f t="shared" si="0"/>
        <v/>
      </c>
      <c r="N14" s="29" t="str">
        <f t="shared" si="1"/>
        <v/>
      </c>
      <c r="O14" s="41"/>
      <c r="P14" s="41"/>
    </row>
    <row r="15" ht="15" customHeight="1" spans="1:16">
      <c r="A15" s="25"/>
      <c r="B15" s="26"/>
      <c r="C15" s="26"/>
      <c r="D15" s="98"/>
      <c r="E15" s="27"/>
      <c r="F15" s="25"/>
      <c r="G15" s="25"/>
      <c r="H15" s="25"/>
      <c r="I15" s="29"/>
      <c r="J15" s="28"/>
      <c r="K15" s="31"/>
      <c r="L15" s="29"/>
      <c r="M15" s="29" t="str">
        <f t="shared" si="0"/>
        <v/>
      </c>
      <c r="N15" s="29" t="str">
        <f t="shared" si="1"/>
        <v/>
      </c>
      <c r="O15" s="41"/>
      <c r="P15" s="41"/>
    </row>
    <row r="16" ht="15" customHeight="1" spans="1:16">
      <c r="A16" s="25"/>
      <c r="B16" s="26"/>
      <c r="C16" s="26"/>
      <c r="D16" s="98"/>
      <c r="E16" s="27"/>
      <c r="F16" s="25"/>
      <c r="G16" s="25"/>
      <c r="H16" s="25"/>
      <c r="I16" s="29"/>
      <c r="J16" s="28"/>
      <c r="K16" s="31"/>
      <c r="L16" s="29"/>
      <c r="M16" s="29" t="str">
        <f t="shared" si="0"/>
        <v/>
      </c>
      <c r="N16" s="29" t="str">
        <f t="shared" si="1"/>
        <v/>
      </c>
      <c r="O16" s="41"/>
      <c r="P16" s="41"/>
    </row>
    <row r="17" ht="15" customHeight="1" spans="1:16">
      <c r="A17" s="25"/>
      <c r="B17" s="26"/>
      <c r="C17" s="26"/>
      <c r="D17" s="98"/>
      <c r="E17" s="27"/>
      <c r="F17" s="25"/>
      <c r="G17" s="25"/>
      <c r="H17" s="25"/>
      <c r="I17" s="29"/>
      <c r="J17" s="28"/>
      <c r="K17" s="31"/>
      <c r="L17" s="29"/>
      <c r="M17" s="29" t="str">
        <f t="shared" si="0"/>
        <v/>
      </c>
      <c r="N17" s="29" t="str">
        <f t="shared" si="1"/>
        <v/>
      </c>
      <c r="O17" s="41"/>
      <c r="P17" s="41"/>
    </row>
    <row r="18" ht="15" customHeight="1" spans="1:16">
      <c r="A18" s="25"/>
      <c r="B18" s="26"/>
      <c r="C18" s="26"/>
      <c r="D18" s="98"/>
      <c r="E18" s="27"/>
      <c r="F18" s="25"/>
      <c r="G18" s="25"/>
      <c r="H18" s="25"/>
      <c r="I18" s="29"/>
      <c r="J18" s="28"/>
      <c r="K18" s="31"/>
      <c r="L18" s="29"/>
      <c r="M18" s="29" t="str">
        <f t="shared" si="0"/>
        <v/>
      </c>
      <c r="N18" s="29" t="str">
        <f t="shared" si="1"/>
        <v/>
      </c>
      <c r="O18" s="41"/>
      <c r="P18" s="41"/>
    </row>
    <row r="19" ht="15" customHeight="1" spans="1:16">
      <c r="A19" s="25"/>
      <c r="B19" s="26"/>
      <c r="C19" s="26"/>
      <c r="D19" s="98"/>
      <c r="E19" s="27"/>
      <c r="F19" s="25"/>
      <c r="G19" s="25"/>
      <c r="H19" s="25"/>
      <c r="I19" s="29"/>
      <c r="J19" s="28"/>
      <c r="K19" s="31"/>
      <c r="L19" s="29"/>
      <c r="M19" s="29" t="str">
        <f t="shared" si="0"/>
        <v/>
      </c>
      <c r="N19" s="29" t="str">
        <f t="shared" si="1"/>
        <v/>
      </c>
      <c r="O19" s="41"/>
      <c r="P19" s="41"/>
    </row>
    <row r="20" ht="15" customHeight="1" spans="1:16">
      <c r="A20" s="25"/>
      <c r="B20" s="26"/>
      <c r="C20" s="26"/>
      <c r="D20" s="98"/>
      <c r="E20" s="27"/>
      <c r="F20" s="25"/>
      <c r="G20" s="25"/>
      <c r="H20" s="25"/>
      <c r="I20" s="29"/>
      <c r="J20" s="28"/>
      <c r="K20" s="31"/>
      <c r="L20" s="29"/>
      <c r="M20" s="29" t="str">
        <f t="shared" si="0"/>
        <v/>
      </c>
      <c r="N20" s="29" t="str">
        <f t="shared" si="1"/>
        <v/>
      </c>
      <c r="O20" s="41"/>
      <c r="P20" s="41"/>
    </row>
    <row r="21" ht="15" customHeight="1" spans="1:16">
      <c r="A21" s="25"/>
      <c r="B21" s="26"/>
      <c r="C21" s="26"/>
      <c r="D21" s="98"/>
      <c r="E21" s="27"/>
      <c r="F21" s="25"/>
      <c r="G21" s="25"/>
      <c r="H21" s="25"/>
      <c r="I21" s="29"/>
      <c r="J21" s="28"/>
      <c r="K21" s="31"/>
      <c r="L21" s="29"/>
      <c r="M21" s="29" t="str">
        <f t="shared" si="0"/>
        <v/>
      </c>
      <c r="N21" s="29" t="str">
        <f t="shared" si="1"/>
        <v/>
      </c>
      <c r="O21" s="41"/>
      <c r="P21" s="41"/>
    </row>
    <row r="22" ht="15" customHeight="1" spans="1:16">
      <c r="A22" s="25"/>
      <c r="B22" s="26"/>
      <c r="C22" s="26"/>
      <c r="D22" s="98"/>
      <c r="E22" s="27"/>
      <c r="F22" s="25"/>
      <c r="G22" s="25"/>
      <c r="H22" s="25"/>
      <c r="I22" s="29"/>
      <c r="J22" s="28"/>
      <c r="K22" s="31"/>
      <c r="L22" s="29"/>
      <c r="M22" s="29" t="str">
        <f t="shared" si="0"/>
        <v/>
      </c>
      <c r="N22" s="29" t="str">
        <f t="shared" si="1"/>
        <v/>
      </c>
      <c r="O22" s="41"/>
      <c r="P22" s="41"/>
    </row>
    <row r="23" ht="15" customHeight="1" spans="1:16">
      <c r="A23" s="25"/>
      <c r="B23" s="26"/>
      <c r="C23" s="26"/>
      <c r="D23" s="98"/>
      <c r="E23" s="27"/>
      <c r="F23" s="25"/>
      <c r="G23" s="25"/>
      <c r="H23" s="25"/>
      <c r="I23" s="29"/>
      <c r="J23" s="28"/>
      <c r="K23" s="31"/>
      <c r="L23" s="29"/>
      <c r="M23" s="29" t="str">
        <f t="shared" si="0"/>
        <v/>
      </c>
      <c r="N23" s="29" t="str">
        <f t="shared" si="1"/>
        <v/>
      </c>
      <c r="O23" s="41"/>
      <c r="P23" s="41"/>
    </row>
    <row r="24" ht="15" customHeight="1" spans="1:16">
      <c r="A24" s="25"/>
      <c r="B24" s="26"/>
      <c r="C24" s="26"/>
      <c r="D24" s="98"/>
      <c r="E24" s="27"/>
      <c r="F24" s="25"/>
      <c r="G24" s="25"/>
      <c r="H24" s="25"/>
      <c r="I24" s="29"/>
      <c r="J24" s="28"/>
      <c r="K24" s="31"/>
      <c r="L24" s="29"/>
      <c r="M24" s="29" t="str">
        <f t="shared" si="0"/>
        <v/>
      </c>
      <c r="N24" s="29" t="str">
        <f t="shared" si="1"/>
        <v/>
      </c>
      <c r="O24" s="41"/>
      <c r="P24" s="41"/>
    </row>
    <row r="25" ht="15" customHeight="1" spans="1:16">
      <c r="A25" s="25"/>
      <c r="B25" s="26"/>
      <c r="C25" s="26"/>
      <c r="D25" s="98"/>
      <c r="E25" s="27"/>
      <c r="F25" s="25"/>
      <c r="G25" s="25"/>
      <c r="H25" s="25"/>
      <c r="I25" s="29"/>
      <c r="J25" s="28"/>
      <c r="K25" s="31"/>
      <c r="L25" s="29"/>
      <c r="M25" s="29" t="str">
        <f t="shared" si="0"/>
        <v/>
      </c>
      <c r="N25" s="29" t="str">
        <f t="shared" si="1"/>
        <v/>
      </c>
      <c r="O25" s="41"/>
      <c r="P25" s="41"/>
    </row>
    <row r="26" ht="15" customHeight="1" spans="1:16">
      <c r="A26" s="25"/>
      <c r="B26" s="26"/>
      <c r="C26" s="26"/>
      <c r="D26" s="98"/>
      <c r="E26" s="27"/>
      <c r="F26" s="25"/>
      <c r="G26" s="25"/>
      <c r="H26" s="25"/>
      <c r="I26" s="29"/>
      <c r="J26" s="28"/>
      <c r="K26" s="31"/>
      <c r="L26" s="29"/>
      <c r="M26" s="29" t="str">
        <f t="shared" si="0"/>
        <v/>
      </c>
      <c r="N26" s="29" t="str">
        <f t="shared" si="1"/>
        <v/>
      </c>
      <c r="O26" s="41"/>
      <c r="P26" s="41"/>
    </row>
    <row r="27" ht="15" customHeight="1" spans="1:16">
      <c r="A27" s="25"/>
      <c r="B27" s="26"/>
      <c r="C27" s="26"/>
      <c r="D27" s="98"/>
      <c r="E27" s="27"/>
      <c r="F27" s="25"/>
      <c r="G27" s="25"/>
      <c r="H27" s="25"/>
      <c r="I27" s="29"/>
      <c r="J27" s="28"/>
      <c r="K27" s="31"/>
      <c r="L27" s="29"/>
      <c r="M27" s="29" t="str">
        <f t="shared" si="0"/>
        <v/>
      </c>
      <c r="N27" s="29" t="str">
        <f t="shared" si="1"/>
        <v/>
      </c>
      <c r="O27" s="41"/>
      <c r="P27" s="41"/>
    </row>
    <row r="28" ht="15" customHeight="1" spans="1:16">
      <c r="A28" s="25"/>
      <c r="B28" s="26"/>
      <c r="C28" s="26"/>
      <c r="D28" s="98"/>
      <c r="E28" s="27"/>
      <c r="F28" s="25"/>
      <c r="G28" s="25"/>
      <c r="H28" s="25"/>
      <c r="I28" s="29"/>
      <c r="J28" s="28"/>
      <c r="K28" s="31"/>
      <c r="L28" s="29"/>
      <c r="M28" s="29" t="str">
        <f t="shared" si="0"/>
        <v/>
      </c>
      <c r="N28" s="29" t="str">
        <f t="shared" si="1"/>
        <v/>
      </c>
      <c r="O28" s="41"/>
      <c r="P28" s="41"/>
    </row>
    <row r="29" ht="15" customHeight="1" spans="1:16">
      <c r="A29" s="100" t="s">
        <v>402</v>
      </c>
      <c r="B29" s="101"/>
      <c r="C29" s="101"/>
      <c r="D29" s="98"/>
      <c r="E29" s="27"/>
      <c r="F29" s="25"/>
      <c r="G29" s="25"/>
      <c r="H29" s="25"/>
      <c r="I29" s="37">
        <f>SUM(I7:I28)</f>
        <v>0</v>
      </c>
      <c r="J29" s="37">
        <f t="shared" ref="J29:L29" si="2">SUM(J7:J28)</f>
        <v>0</v>
      </c>
      <c r="K29" s="37">
        <f t="shared" si="2"/>
        <v>0</v>
      </c>
      <c r="L29" s="37">
        <f t="shared" si="2"/>
        <v>0</v>
      </c>
      <c r="M29" s="37" t="str">
        <f t="shared" si="0"/>
        <v/>
      </c>
      <c r="N29" s="37" t="str">
        <f t="shared" si="1"/>
        <v/>
      </c>
      <c r="O29" s="41"/>
      <c r="P29" s="41"/>
    </row>
    <row r="30" ht="15" customHeight="1" spans="1:16">
      <c r="A30" s="26" t="s">
        <v>441</v>
      </c>
      <c r="B30" s="26"/>
      <c r="C30" s="26"/>
      <c r="D30" s="98"/>
      <c r="E30" s="27"/>
      <c r="F30" s="25"/>
      <c r="G30" s="25"/>
      <c r="H30" s="25"/>
      <c r="I30" s="29"/>
      <c r="J30" s="28"/>
      <c r="K30" s="31"/>
      <c r="L30" s="29"/>
      <c r="M30" s="29" t="str">
        <f t="shared" si="0"/>
        <v/>
      </c>
      <c r="N30" s="29" t="str">
        <f t="shared" si="1"/>
        <v/>
      </c>
      <c r="O30" s="41"/>
      <c r="P30" s="41"/>
    </row>
    <row r="31" s="14" customFormat="1" ht="15" customHeight="1" spans="1:16">
      <c r="A31" s="100" t="s">
        <v>405</v>
      </c>
      <c r="B31" s="100"/>
      <c r="C31" s="100"/>
      <c r="D31" s="89"/>
      <c r="E31" s="34"/>
      <c r="F31" s="22"/>
      <c r="G31" s="22"/>
      <c r="H31" s="22"/>
      <c r="I31" s="37">
        <f>I29-I30</f>
        <v>0</v>
      </c>
      <c r="J31" s="37">
        <f t="shared" ref="J31:L31" si="3">J29-J30</f>
        <v>0</v>
      </c>
      <c r="K31" s="37">
        <f t="shared" si="3"/>
        <v>0</v>
      </c>
      <c r="L31" s="37">
        <f t="shared" si="3"/>
        <v>0</v>
      </c>
      <c r="M31" s="37" t="str">
        <f t="shared" si="0"/>
        <v/>
      </c>
      <c r="N31" s="37" t="str">
        <f t="shared" si="1"/>
        <v/>
      </c>
      <c r="O31" s="42"/>
      <c r="P31" s="42"/>
    </row>
  </sheetData>
  <mergeCells count="5">
    <mergeCell ref="A2:O2"/>
    <mergeCell ref="A3:O3"/>
    <mergeCell ref="A29:C29"/>
    <mergeCell ref="A30:C30"/>
    <mergeCell ref="A31:C31"/>
  </mergeCells>
  <hyperlinks>
    <hyperlink ref="B1" location="无形资产汇总!B12" display="返回"/>
    <hyperlink ref="A1" location="索引目录!E48"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B64"/>
  <sheetViews>
    <sheetView view="pageBreakPreview" zoomScale="80" zoomScaleNormal="100" workbookViewId="0">
      <selection activeCell="F25" sqref="F25"/>
    </sheetView>
  </sheetViews>
  <sheetFormatPr defaultColWidth="9" defaultRowHeight="13" outlineLevelCol="1"/>
  <cols>
    <col min="1" max="2" width="30.25" style="416" customWidth="1"/>
    <col min="3" max="16384" width="9" style="417"/>
  </cols>
  <sheetData>
    <row r="1" ht="21" spans="1:2">
      <c r="A1" s="418" t="s">
        <v>39</v>
      </c>
      <c r="B1" s="419"/>
    </row>
    <row r="2" spans="1:2">
      <c r="A2" s="420" t="str">
        <f>CONCATENATE(封面!F9,封面!G9,封面!H9,封面!I9,封面!J9,封面!K9)</f>
        <v>2025年1月31日</v>
      </c>
      <c r="B2" s="420"/>
    </row>
    <row r="3" ht="21" customHeight="1" spans="2:2">
      <c r="B3" s="421" t="s">
        <v>168</v>
      </c>
    </row>
    <row r="4" spans="1:2">
      <c r="A4" s="422" t="s">
        <v>270</v>
      </c>
      <c r="B4" s="422" t="s">
        <v>203</v>
      </c>
    </row>
    <row r="5" spans="1:2">
      <c r="A5" s="423" t="s">
        <v>236</v>
      </c>
      <c r="B5" s="424"/>
    </row>
    <row r="6" spans="1:2">
      <c r="A6" s="423" t="s">
        <v>43</v>
      </c>
      <c r="B6" s="424"/>
    </row>
    <row r="7" spans="1:2">
      <c r="A7" s="423" t="s">
        <v>51</v>
      </c>
      <c r="B7" s="424"/>
    </row>
    <row r="8" spans="1:2">
      <c r="A8" s="423" t="s">
        <v>60</v>
      </c>
      <c r="B8" s="424"/>
    </row>
    <row r="9" spans="1:2">
      <c r="A9" s="423" t="s">
        <v>238</v>
      </c>
      <c r="B9" s="424"/>
    </row>
    <row r="10" spans="1:2">
      <c r="A10" s="423" t="s">
        <v>240</v>
      </c>
      <c r="B10" s="424"/>
    </row>
    <row r="11" spans="1:2">
      <c r="A11" s="423" t="s">
        <v>68</v>
      </c>
      <c r="B11" s="424"/>
    </row>
    <row r="12" spans="1:2">
      <c r="A12" s="423" t="s">
        <v>74</v>
      </c>
      <c r="B12" s="424"/>
    </row>
    <row r="13" spans="1:2">
      <c r="A13" s="423" t="s">
        <v>92</v>
      </c>
      <c r="B13" s="424"/>
    </row>
    <row r="14" spans="1:2">
      <c r="A14" s="423" t="s">
        <v>94</v>
      </c>
      <c r="B14" s="424"/>
    </row>
    <row r="15" spans="1:2">
      <c r="A15" s="423" t="s">
        <v>242</v>
      </c>
      <c r="B15" s="424"/>
    </row>
    <row r="16" spans="1:2">
      <c r="A16" s="423" t="s">
        <v>137</v>
      </c>
      <c r="B16" s="424"/>
    </row>
    <row r="17" s="415" customFormat="1" spans="1:2">
      <c r="A17" s="425" t="s">
        <v>245</v>
      </c>
      <c r="B17" s="426">
        <f>SUM(B6:B16)</f>
        <v>0</v>
      </c>
    </row>
    <row r="18" spans="1:2">
      <c r="A18" s="423" t="s">
        <v>246</v>
      </c>
      <c r="B18" s="424"/>
    </row>
    <row r="19" spans="1:2">
      <c r="A19" s="423" t="s">
        <v>99</v>
      </c>
      <c r="B19" s="424"/>
    </row>
    <row r="20" spans="1:2">
      <c r="A20" s="423" t="s">
        <v>100</v>
      </c>
      <c r="B20" s="424"/>
    </row>
    <row r="21" spans="1:2">
      <c r="A21" s="423" t="s">
        <v>101</v>
      </c>
      <c r="B21" s="424"/>
    </row>
    <row r="22" spans="1:2">
      <c r="A22" s="423" t="s">
        <v>102</v>
      </c>
      <c r="B22" s="424"/>
    </row>
    <row r="23" spans="1:2">
      <c r="A23" s="423" t="s">
        <v>103</v>
      </c>
      <c r="B23" s="424"/>
    </row>
    <row r="24" spans="1:2">
      <c r="A24" s="423" t="s">
        <v>104</v>
      </c>
      <c r="B24" s="424"/>
    </row>
    <row r="25" spans="1:2">
      <c r="A25" s="423" t="s">
        <v>105</v>
      </c>
      <c r="B25" s="424"/>
    </row>
    <row r="26" spans="1:2">
      <c r="A26" s="423" t="s">
        <v>110</v>
      </c>
      <c r="B26" s="424"/>
    </row>
    <row r="27" spans="1:2">
      <c r="A27" s="423" t="s">
        <v>119</v>
      </c>
      <c r="B27" s="424"/>
    </row>
    <row r="28" spans="1:2">
      <c r="A28" s="423" t="s">
        <v>125</v>
      </c>
      <c r="B28" s="424"/>
    </row>
    <row r="29" spans="1:2">
      <c r="A29" s="423" t="s">
        <v>126</v>
      </c>
      <c r="B29" s="424"/>
    </row>
    <row r="30" spans="1:2">
      <c r="A30" s="423" t="s">
        <v>127</v>
      </c>
      <c r="B30" s="424"/>
    </row>
    <row r="31" spans="1:2">
      <c r="A31" s="423" t="s">
        <v>128</v>
      </c>
      <c r="B31" s="424"/>
    </row>
    <row r="32" spans="1:2">
      <c r="A32" s="423" t="s">
        <v>133</v>
      </c>
      <c r="B32" s="424"/>
    </row>
    <row r="33" spans="1:2">
      <c r="A33" s="423" t="s">
        <v>134</v>
      </c>
      <c r="B33" s="424"/>
    </row>
    <row r="34" spans="1:2">
      <c r="A34" s="423" t="s">
        <v>135</v>
      </c>
      <c r="B34" s="424"/>
    </row>
    <row r="35" spans="1:2">
      <c r="A35" s="423" t="s">
        <v>136</v>
      </c>
      <c r="B35" s="424"/>
    </row>
    <row r="36" spans="1:2">
      <c r="A36" s="423" t="s">
        <v>137</v>
      </c>
      <c r="B36" s="424"/>
    </row>
    <row r="37" s="415" customFormat="1" spans="1:2">
      <c r="A37" s="425" t="s">
        <v>258</v>
      </c>
      <c r="B37" s="426">
        <f>SUM(B19:B36)</f>
        <v>0</v>
      </c>
    </row>
    <row r="38" s="415" customFormat="1" spans="1:2">
      <c r="A38" s="425" t="s">
        <v>264</v>
      </c>
      <c r="B38" s="426">
        <f>B17+B37</f>
        <v>0</v>
      </c>
    </row>
    <row r="39" spans="1:2">
      <c r="A39" s="423" t="s">
        <v>237</v>
      </c>
      <c r="B39" s="424"/>
    </row>
    <row r="40" spans="1:2">
      <c r="A40" s="423" t="s">
        <v>46</v>
      </c>
      <c r="B40" s="424"/>
    </row>
    <row r="41" spans="1:2">
      <c r="A41" s="423" t="s">
        <v>48</v>
      </c>
      <c r="B41" s="424"/>
    </row>
    <row r="42" spans="1:2">
      <c r="A42" s="423" t="s">
        <v>50</v>
      </c>
      <c r="B42" s="424"/>
    </row>
    <row r="43" spans="1:2">
      <c r="A43" s="423" t="s">
        <v>239</v>
      </c>
      <c r="B43" s="424"/>
    </row>
    <row r="44" spans="1:2">
      <c r="A44" s="423" t="s">
        <v>241</v>
      </c>
      <c r="B44" s="424"/>
    </row>
    <row r="45" spans="1:2">
      <c r="A45" s="423" t="s">
        <v>59</v>
      </c>
      <c r="B45" s="424"/>
    </row>
    <row r="46" spans="1:2">
      <c r="A46" s="423" t="s">
        <v>61</v>
      </c>
      <c r="B46" s="424"/>
    </row>
    <row r="47" spans="1:2">
      <c r="A47" s="423" t="s">
        <v>63</v>
      </c>
      <c r="B47" s="424"/>
    </row>
    <row r="48" spans="1:2">
      <c r="A48" s="423" t="s">
        <v>65</v>
      </c>
      <c r="B48" s="424"/>
    </row>
    <row r="49" spans="1:2">
      <c r="A49" s="423" t="s">
        <v>243</v>
      </c>
      <c r="B49" s="424"/>
    </row>
    <row r="50" spans="1:2">
      <c r="A50" s="423" t="s">
        <v>244</v>
      </c>
      <c r="B50" s="424"/>
    </row>
    <row r="51" spans="1:2">
      <c r="A51" s="423" t="s">
        <v>76</v>
      </c>
      <c r="B51" s="424"/>
    </row>
    <row r="52" s="415" customFormat="1" spans="1:2">
      <c r="A52" s="425" t="s">
        <v>247</v>
      </c>
      <c r="B52" s="426">
        <f>SUM(B40:B51)</f>
        <v>0</v>
      </c>
    </row>
    <row r="53" spans="1:2">
      <c r="A53" s="423" t="s">
        <v>248</v>
      </c>
      <c r="B53" s="424"/>
    </row>
    <row r="54" spans="1:2">
      <c r="A54" s="423" t="s">
        <v>79</v>
      </c>
      <c r="B54" s="424"/>
    </row>
    <row r="55" spans="1:2">
      <c r="A55" s="423" t="s">
        <v>81</v>
      </c>
      <c r="B55" s="424"/>
    </row>
    <row r="56" spans="1:2">
      <c r="A56" s="423" t="s">
        <v>83</v>
      </c>
      <c r="B56" s="424"/>
    </row>
    <row r="57" spans="1:2">
      <c r="A57" s="423" t="s">
        <v>85</v>
      </c>
      <c r="B57" s="424"/>
    </row>
    <row r="58" spans="1:2">
      <c r="A58" s="423" t="s">
        <v>89</v>
      </c>
      <c r="B58" s="424"/>
    </row>
    <row r="59" spans="1:2">
      <c r="A59" s="423" t="s">
        <v>91</v>
      </c>
      <c r="B59" s="424"/>
    </row>
    <row r="60" spans="1:2">
      <c r="A60" s="423" t="s">
        <v>93</v>
      </c>
      <c r="B60" s="424"/>
    </row>
    <row r="61" spans="1:2">
      <c r="A61" s="423" t="s">
        <v>95</v>
      </c>
      <c r="B61" s="424"/>
    </row>
    <row r="62" spans="1:2">
      <c r="A62" s="425" t="s">
        <v>249</v>
      </c>
      <c r="B62" s="426">
        <f>SUM(B53:B61)</f>
        <v>0</v>
      </c>
    </row>
    <row r="63" spans="1:2">
      <c r="A63" s="425" t="s">
        <v>250</v>
      </c>
      <c r="B63" s="426">
        <f>B52+B62</f>
        <v>0</v>
      </c>
    </row>
    <row r="64" spans="1:2">
      <c r="A64" s="425" t="s">
        <v>263</v>
      </c>
      <c r="B64" s="426">
        <f>B38-B63</f>
        <v>0</v>
      </c>
    </row>
  </sheetData>
  <mergeCells count="2">
    <mergeCell ref="A1:B1"/>
    <mergeCell ref="A2:B2"/>
  </mergeCells>
  <pageMargins left="0.75" right="0.75" top="1" bottom="1" header="0.5" footer="0.5"/>
  <pageSetup paperSize="9" orientation="portrait"/>
  <headerFooter alignWithMargins="0"/>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pageSetUpPr fitToPage="1"/>
  </sheetPr>
  <dimension ref="A1:S31"/>
  <sheetViews>
    <sheetView view="pageBreakPreview" zoomScale="80" zoomScaleNormal="90" workbookViewId="0">
      <selection activeCell="S6" sqref="S6"/>
    </sheetView>
  </sheetViews>
  <sheetFormatPr defaultColWidth="9" defaultRowHeight="15.75" customHeight="1"/>
  <cols>
    <col min="1" max="1" width="6.125" style="15" customWidth="1"/>
    <col min="2" max="2" width="12.25" style="15" customWidth="1"/>
    <col min="3" max="3" width="9.625" style="15" customWidth="1"/>
    <col min="4" max="4" width="10.5" style="15" customWidth="1"/>
    <col min="5" max="5" width="8.25" style="15" customWidth="1"/>
    <col min="6" max="7" width="5.25" style="15" customWidth="1"/>
    <col min="8" max="9" width="5.125" style="15" customWidth="1"/>
    <col min="10" max="10" width="8" style="15" customWidth="1"/>
    <col min="11" max="11" width="11.125" style="15" customWidth="1"/>
    <col min="12" max="12" width="13" style="15" hidden="1" customWidth="1" outlineLevel="1"/>
    <col min="13" max="13" width="11.5" style="15" customWidth="1" collapsed="1"/>
    <col min="14" max="14" width="11.25" style="15" customWidth="1"/>
    <col min="15" max="15" width="9.125" style="15" customWidth="1"/>
    <col min="16" max="16" width="5.625" style="15" customWidth="1"/>
    <col min="17" max="17" width="7.625" style="15" customWidth="1"/>
    <col min="18" max="18" width="13.125" style="15" hidden="1" customWidth="1" outlineLevel="1"/>
    <col min="19" max="19" width="11.375" style="15" customWidth="1" collapsed="1"/>
    <col min="20" max="16384" width="9" style="15"/>
  </cols>
  <sheetData>
    <row r="1" s="86" customFormat="1" ht="10.5" spans="1:17">
      <c r="A1" s="87" t="s">
        <v>271</v>
      </c>
      <c r="B1" s="87" t="s">
        <v>272</v>
      </c>
      <c r="C1" s="88"/>
      <c r="D1" s="88"/>
      <c r="E1" s="88"/>
      <c r="F1" s="88"/>
      <c r="G1" s="88"/>
      <c r="H1" s="88"/>
      <c r="I1" s="88"/>
      <c r="J1" s="88"/>
      <c r="K1" s="88"/>
      <c r="L1" s="88"/>
      <c r="M1" s="88"/>
      <c r="N1" s="88"/>
      <c r="O1" s="88"/>
      <c r="P1" s="88"/>
      <c r="Q1" s="88"/>
    </row>
    <row r="2" s="12" customFormat="1" ht="30" customHeight="1" spans="1:17">
      <c r="A2" s="19" t="s">
        <v>1428</v>
      </c>
      <c r="B2" s="19"/>
      <c r="C2" s="19"/>
      <c r="D2" s="19"/>
      <c r="E2" s="19"/>
      <c r="F2" s="19"/>
      <c r="G2" s="19"/>
      <c r="H2" s="19"/>
      <c r="I2" s="19"/>
      <c r="J2" s="19"/>
      <c r="K2" s="19"/>
      <c r="L2" s="19"/>
      <c r="M2" s="19"/>
      <c r="N2" s="19"/>
      <c r="O2" s="19"/>
      <c r="P2" s="19"/>
      <c r="Q2" s="19"/>
    </row>
    <row r="3" ht="15" customHeight="1" spans="1:17">
      <c r="A3" s="20" t="str">
        <f>CONCATENATE(封面!D9,封面!F9,封面!G9,封面!H9,封面!I9,封面!J9,封面!K9)</f>
        <v>评估基准日：2025年1月31日</v>
      </c>
      <c r="B3" s="20"/>
      <c r="C3" s="20"/>
      <c r="D3" s="20"/>
      <c r="E3" s="20"/>
      <c r="F3" s="20"/>
      <c r="G3" s="20"/>
      <c r="H3" s="20"/>
      <c r="I3" s="20"/>
      <c r="J3" s="38"/>
      <c r="K3" s="38"/>
      <c r="L3" s="38"/>
      <c r="M3" s="38"/>
      <c r="N3" s="38"/>
      <c r="O3" s="38"/>
      <c r="P3" s="38"/>
      <c r="Q3" s="38"/>
    </row>
    <row r="4" ht="15" customHeight="1" spans="1:17">
      <c r="A4" s="20"/>
      <c r="B4" s="20"/>
      <c r="C4" s="20"/>
      <c r="D4" s="20"/>
      <c r="E4" s="20"/>
      <c r="F4" s="20"/>
      <c r="G4" s="20"/>
      <c r="H4" s="20"/>
      <c r="I4" s="20"/>
      <c r="J4" s="38"/>
      <c r="K4" s="39"/>
      <c r="L4" s="38"/>
      <c r="M4" s="38"/>
      <c r="N4" s="38"/>
      <c r="O4" s="38"/>
      <c r="P4" s="38"/>
      <c r="Q4" s="39" t="s">
        <v>1429</v>
      </c>
    </row>
    <row r="5" ht="15" customHeight="1" spans="1:17">
      <c r="A5" s="21" t="str">
        <f>封面!D7&amp;封面!F7</f>
        <v>产权持有单位：北京巴布科克·威尔科克斯有限公司</v>
      </c>
      <c r="Q5" s="39" t="s">
        <v>327</v>
      </c>
    </row>
    <row r="6" s="92" customFormat="1" ht="26" spans="1:19">
      <c r="A6" s="56" t="s">
        <v>328</v>
      </c>
      <c r="B6" s="56" t="s">
        <v>1430</v>
      </c>
      <c r="C6" s="56" t="s">
        <v>1431</v>
      </c>
      <c r="D6" s="56" t="s">
        <v>1432</v>
      </c>
      <c r="E6" s="56" t="s">
        <v>634</v>
      </c>
      <c r="F6" s="56" t="s">
        <v>1433</v>
      </c>
      <c r="G6" s="56" t="s">
        <v>1434</v>
      </c>
      <c r="H6" s="56" t="s">
        <v>637</v>
      </c>
      <c r="I6" s="56" t="s">
        <v>638</v>
      </c>
      <c r="J6" s="56" t="s">
        <v>639</v>
      </c>
      <c r="K6" s="56" t="s">
        <v>531</v>
      </c>
      <c r="L6" s="93" t="s">
        <v>333</v>
      </c>
      <c r="M6" s="24" t="s">
        <v>334</v>
      </c>
      <c r="N6" s="56" t="s">
        <v>335</v>
      </c>
      <c r="O6" s="56" t="s">
        <v>336</v>
      </c>
      <c r="P6" s="56" t="s">
        <v>337</v>
      </c>
      <c r="Q6" s="56" t="s">
        <v>338</v>
      </c>
      <c r="R6" s="22" t="s">
        <v>621</v>
      </c>
      <c r="S6" s="40" t="s">
        <v>345</v>
      </c>
    </row>
    <row r="7" ht="15" customHeight="1" spans="1:19">
      <c r="A7" s="25"/>
      <c r="B7" s="100"/>
      <c r="C7" s="26"/>
      <c r="D7" s="26"/>
      <c r="E7" s="27"/>
      <c r="F7" s="25"/>
      <c r="G7" s="25"/>
      <c r="H7" s="25"/>
      <c r="I7" s="25"/>
      <c r="J7" s="29"/>
      <c r="K7" s="29"/>
      <c r="L7" s="28"/>
      <c r="M7" s="31"/>
      <c r="N7" s="29"/>
      <c r="O7" s="70" t="str">
        <f>IF(OR(AND(M7=0,N7=0),N7=0),"",N7-M7)</f>
        <v/>
      </c>
      <c r="P7" s="70" t="str">
        <f>IF(ISERROR(O7/M7),"",O7/ABS(M7)*100)</f>
        <v/>
      </c>
      <c r="Q7" s="41"/>
      <c r="R7" s="41"/>
      <c r="S7" s="41"/>
    </row>
    <row r="8" ht="15" customHeight="1" spans="1:19">
      <c r="A8" s="25"/>
      <c r="B8" s="26"/>
      <c r="C8" s="26"/>
      <c r="D8" s="26"/>
      <c r="E8" s="27"/>
      <c r="F8" s="25"/>
      <c r="G8" s="25"/>
      <c r="H8" s="25"/>
      <c r="I8" s="25"/>
      <c r="J8" s="29"/>
      <c r="K8" s="29"/>
      <c r="L8" s="28"/>
      <c r="M8" s="31"/>
      <c r="N8" s="29"/>
      <c r="O8" s="70" t="str">
        <f t="shared" ref="O8:O31" si="0">IF(OR(AND(M8=0,N8=0),N8=0),"",N8-M8)</f>
        <v/>
      </c>
      <c r="P8" s="70" t="str">
        <f t="shared" ref="P8:P31" si="1">IF(ISERROR(O8/M8),"",O8/ABS(M8)*100)</f>
        <v/>
      </c>
      <c r="Q8" s="41"/>
      <c r="R8" s="41"/>
      <c r="S8" s="41"/>
    </row>
    <row r="9" ht="15" customHeight="1" spans="1:19">
      <c r="A9" s="25"/>
      <c r="B9" s="26"/>
      <c r="C9" s="26"/>
      <c r="D9" s="26"/>
      <c r="E9" s="27"/>
      <c r="F9" s="25"/>
      <c r="G9" s="25"/>
      <c r="H9" s="25"/>
      <c r="I9" s="25"/>
      <c r="J9" s="29"/>
      <c r="K9" s="29"/>
      <c r="L9" s="28"/>
      <c r="M9" s="31"/>
      <c r="N9" s="29"/>
      <c r="O9" s="70" t="str">
        <f t="shared" si="0"/>
        <v/>
      </c>
      <c r="P9" s="70" t="str">
        <f t="shared" si="1"/>
        <v/>
      </c>
      <c r="Q9" s="41"/>
      <c r="R9" s="41"/>
      <c r="S9" s="41"/>
    </row>
    <row r="10" ht="15" customHeight="1" spans="1:19">
      <c r="A10" s="25"/>
      <c r="B10" s="26"/>
      <c r="C10" s="26"/>
      <c r="D10" s="26"/>
      <c r="E10" s="27"/>
      <c r="F10" s="25"/>
      <c r="G10" s="25"/>
      <c r="H10" s="25"/>
      <c r="I10" s="25"/>
      <c r="J10" s="29"/>
      <c r="K10" s="29"/>
      <c r="L10" s="28"/>
      <c r="M10" s="31"/>
      <c r="N10" s="29"/>
      <c r="O10" s="70" t="str">
        <f t="shared" si="0"/>
        <v/>
      </c>
      <c r="P10" s="70" t="str">
        <f t="shared" si="1"/>
        <v/>
      </c>
      <c r="Q10" s="41"/>
      <c r="R10" s="41"/>
      <c r="S10" s="41"/>
    </row>
    <row r="11" ht="15" customHeight="1" spans="1:19">
      <c r="A11" s="25"/>
      <c r="B11" s="26"/>
      <c r="C11" s="26"/>
      <c r="D11" s="26"/>
      <c r="E11" s="27"/>
      <c r="F11" s="25"/>
      <c r="G11" s="25"/>
      <c r="H11" s="25"/>
      <c r="I11" s="25"/>
      <c r="J11" s="29"/>
      <c r="K11" s="29"/>
      <c r="L11" s="28"/>
      <c r="M11" s="31"/>
      <c r="N11" s="29"/>
      <c r="O11" s="70" t="str">
        <f t="shared" si="0"/>
        <v/>
      </c>
      <c r="P11" s="70" t="str">
        <f t="shared" si="1"/>
        <v/>
      </c>
      <c r="Q11" s="41"/>
      <c r="R11" s="41"/>
      <c r="S11" s="41"/>
    </row>
    <row r="12" ht="15" customHeight="1" spans="1:19">
      <c r="A12" s="25"/>
      <c r="B12" s="26"/>
      <c r="C12" s="26"/>
      <c r="D12" s="26"/>
      <c r="E12" s="27"/>
      <c r="F12" s="25"/>
      <c r="G12" s="25"/>
      <c r="H12" s="25"/>
      <c r="I12" s="25"/>
      <c r="J12" s="29"/>
      <c r="K12" s="29"/>
      <c r="L12" s="28"/>
      <c r="M12" s="31"/>
      <c r="N12" s="29"/>
      <c r="O12" s="70" t="str">
        <f t="shared" si="0"/>
        <v/>
      </c>
      <c r="P12" s="70" t="str">
        <f t="shared" si="1"/>
        <v/>
      </c>
      <c r="Q12" s="41"/>
      <c r="R12" s="41"/>
      <c r="S12" s="41"/>
    </row>
    <row r="13" ht="15" customHeight="1" spans="1:19">
      <c r="A13" s="25"/>
      <c r="B13" s="26"/>
      <c r="C13" s="26"/>
      <c r="D13" s="26"/>
      <c r="E13" s="27"/>
      <c r="F13" s="25"/>
      <c r="G13" s="25"/>
      <c r="H13" s="25"/>
      <c r="I13" s="25"/>
      <c r="J13" s="29"/>
      <c r="K13" s="29"/>
      <c r="L13" s="28"/>
      <c r="M13" s="31"/>
      <c r="N13" s="29"/>
      <c r="O13" s="70" t="str">
        <f t="shared" si="0"/>
        <v/>
      </c>
      <c r="P13" s="70" t="str">
        <f t="shared" si="1"/>
        <v/>
      </c>
      <c r="Q13" s="41"/>
      <c r="R13" s="41"/>
      <c r="S13" s="41"/>
    </row>
    <row r="14" ht="15" customHeight="1" spans="1:19">
      <c r="A14" s="25"/>
      <c r="B14" s="26"/>
      <c r="C14" s="26"/>
      <c r="D14" s="26"/>
      <c r="E14" s="27"/>
      <c r="F14" s="25"/>
      <c r="G14" s="25"/>
      <c r="H14" s="25"/>
      <c r="I14" s="25"/>
      <c r="J14" s="29"/>
      <c r="K14" s="29"/>
      <c r="L14" s="28"/>
      <c r="M14" s="31"/>
      <c r="N14" s="29"/>
      <c r="O14" s="70" t="str">
        <f t="shared" si="0"/>
        <v/>
      </c>
      <c r="P14" s="70" t="str">
        <f t="shared" si="1"/>
        <v/>
      </c>
      <c r="Q14" s="41"/>
      <c r="R14" s="41"/>
      <c r="S14" s="41"/>
    </row>
    <row r="15" ht="15" customHeight="1" spans="1:19">
      <c r="A15" s="25"/>
      <c r="B15" s="26"/>
      <c r="C15" s="26"/>
      <c r="D15" s="26"/>
      <c r="E15" s="27"/>
      <c r="F15" s="25"/>
      <c r="G15" s="25"/>
      <c r="H15" s="25"/>
      <c r="I15" s="25"/>
      <c r="J15" s="29"/>
      <c r="K15" s="29"/>
      <c r="L15" s="28"/>
      <c r="M15" s="31"/>
      <c r="N15" s="29"/>
      <c r="O15" s="70" t="str">
        <f t="shared" si="0"/>
        <v/>
      </c>
      <c r="P15" s="70" t="str">
        <f t="shared" si="1"/>
        <v/>
      </c>
      <c r="Q15" s="41"/>
      <c r="R15" s="41"/>
      <c r="S15" s="41"/>
    </row>
    <row r="16" ht="15" customHeight="1" spans="1:19">
      <c r="A16" s="25"/>
      <c r="B16" s="26"/>
      <c r="C16" s="26"/>
      <c r="D16" s="26"/>
      <c r="E16" s="27"/>
      <c r="F16" s="25"/>
      <c r="G16" s="25"/>
      <c r="H16" s="25"/>
      <c r="I16" s="25"/>
      <c r="J16" s="29"/>
      <c r="K16" s="29"/>
      <c r="L16" s="28"/>
      <c r="M16" s="31"/>
      <c r="N16" s="29"/>
      <c r="O16" s="70" t="str">
        <f t="shared" si="0"/>
        <v/>
      </c>
      <c r="P16" s="70" t="str">
        <f t="shared" si="1"/>
        <v/>
      </c>
      <c r="Q16" s="41"/>
      <c r="R16" s="41"/>
      <c r="S16" s="41"/>
    </row>
    <row r="17" ht="15" customHeight="1" spans="1:19">
      <c r="A17" s="25"/>
      <c r="B17" s="26"/>
      <c r="C17" s="26"/>
      <c r="D17" s="26"/>
      <c r="E17" s="27"/>
      <c r="F17" s="25"/>
      <c r="G17" s="25"/>
      <c r="H17" s="25"/>
      <c r="I17" s="25"/>
      <c r="J17" s="29"/>
      <c r="K17" s="29"/>
      <c r="L17" s="28"/>
      <c r="M17" s="31"/>
      <c r="N17" s="29"/>
      <c r="O17" s="70" t="str">
        <f t="shared" si="0"/>
        <v/>
      </c>
      <c r="P17" s="70" t="str">
        <f t="shared" si="1"/>
        <v/>
      </c>
      <c r="Q17" s="41"/>
      <c r="R17" s="41"/>
      <c r="S17" s="41"/>
    </row>
    <row r="18" ht="15" customHeight="1" spans="1:19">
      <c r="A18" s="25"/>
      <c r="B18" s="26"/>
      <c r="C18" s="26"/>
      <c r="D18" s="26"/>
      <c r="E18" s="27"/>
      <c r="F18" s="25"/>
      <c r="G18" s="25"/>
      <c r="H18" s="25"/>
      <c r="I18" s="25"/>
      <c r="J18" s="29"/>
      <c r="K18" s="29"/>
      <c r="L18" s="28"/>
      <c r="M18" s="31"/>
      <c r="N18" s="29"/>
      <c r="O18" s="70" t="str">
        <f t="shared" si="0"/>
        <v/>
      </c>
      <c r="P18" s="70" t="str">
        <f t="shared" si="1"/>
        <v/>
      </c>
      <c r="Q18" s="41"/>
      <c r="R18" s="41"/>
      <c r="S18" s="41"/>
    </row>
    <row r="19" ht="15" customHeight="1" spans="1:19">
      <c r="A19" s="25"/>
      <c r="B19" s="26"/>
      <c r="C19" s="26"/>
      <c r="D19" s="26"/>
      <c r="E19" s="27"/>
      <c r="F19" s="25"/>
      <c r="G19" s="25"/>
      <c r="H19" s="25"/>
      <c r="I19" s="25"/>
      <c r="J19" s="29"/>
      <c r="K19" s="29"/>
      <c r="L19" s="28"/>
      <c r="M19" s="31"/>
      <c r="N19" s="29"/>
      <c r="O19" s="70" t="str">
        <f t="shared" si="0"/>
        <v/>
      </c>
      <c r="P19" s="70" t="str">
        <f t="shared" si="1"/>
        <v/>
      </c>
      <c r="Q19" s="41"/>
      <c r="R19" s="41"/>
      <c r="S19" s="41"/>
    </row>
    <row r="20" ht="15" customHeight="1" spans="1:19">
      <c r="A20" s="25"/>
      <c r="B20" s="26"/>
      <c r="C20" s="26"/>
      <c r="D20" s="26"/>
      <c r="E20" s="27"/>
      <c r="F20" s="25"/>
      <c r="G20" s="25"/>
      <c r="H20" s="25"/>
      <c r="I20" s="25"/>
      <c r="J20" s="29"/>
      <c r="K20" s="29"/>
      <c r="L20" s="28"/>
      <c r="M20" s="31"/>
      <c r="N20" s="29"/>
      <c r="O20" s="70" t="str">
        <f t="shared" si="0"/>
        <v/>
      </c>
      <c r="P20" s="70" t="str">
        <f t="shared" si="1"/>
        <v/>
      </c>
      <c r="Q20" s="41"/>
      <c r="R20" s="41"/>
      <c r="S20" s="41"/>
    </row>
    <row r="21" ht="15" customHeight="1" spans="1:19">
      <c r="A21" s="25"/>
      <c r="B21" s="26"/>
      <c r="C21" s="26"/>
      <c r="D21" s="26"/>
      <c r="E21" s="27"/>
      <c r="F21" s="25"/>
      <c r="G21" s="25"/>
      <c r="H21" s="25"/>
      <c r="I21" s="25"/>
      <c r="J21" s="29"/>
      <c r="K21" s="29"/>
      <c r="L21" s="28"/>
      <c r="M21" s="31"/>
      <c r="N21" s="29"/>
      <c r="O21" s="70" t="str">
        <f t="shared" si="0"/>
        <v/>
      </c>
      <c r="P21" s="70" t="str">
        <f t="shared" si="1"/>
        <v/>
      </c>
      <c r="Q21" s="41"/>
      <c r="R21" s="41"/>
      <c r="S21" s="41"/>
    </row>
    <row r="22" ht="15" customHeight="1" spans="1:19">
      <c r="A22" s="25"/>
      <c r="B22" s="26"/>
      <c r="C22" s="26"/>
      <c r="D22" s="26"/>
      <c r="E22" s="27"/>
      <c r="F22" s="25"/>
      <c r="G22" s="25"/>
      <c r="H22" s="25"/>
      <c r="I22" s="25"/>
      <c r="J22" s="29"/>
      <c r="K22" s="29"/>
      <c r="L22" s="28"/>
      <c r="M22" s="31"/>
      <c r="N22" s="29"/>
      <c r="O22" s="70" t="str">
        <f t="shared" si="0"/>
        <v/>
      </c>
      <c r="P22" s="70" t="str">
        <f t="shared" si="1"/>
        <v/>
      </c>
      <c r="Q22" s="41"/>
      <c r="R22" s="41"/>
      <c r="S22" s="41"/>
    </row>
    <row r="23" ht="15" customHeight="1" spans="1:19">
      <c r="A23" s="25"/>
      <c r="B23" s="26"/>
      <c r="C23" s="26"/>
      <c r="D23" s="26"/>
      <c r="E23" s="27"/>
      <c r="F23" s="25"/>
      <c r="G23" s="25"/>
      <c r="H23" s="25"/>
      <c r="I23" s="25"/>
      <c r="J23" s="29"/>
      <c r="K23" s="29"/>
      <c r="L23" s="28"/>
      <c r="M23" s="31"/>
      <c r="N23" s="29"/>
      <c r="O23" s="70" t="str">
        <f t="shared" si="0"/>
        <v/>
      </c>
      <c r="P23" s="70" t="str">
        <f t="shared" si="1"/>
        <v/>
      </c>
      <c r="Q23" s="41"/>
      <c r="R23" s="41"/>
      <c r="S23" s="41"/>
    </row>
    <row r="24" ht="15" customHeight="1" spans="1:19">
      <c r="A24" s="25"/>
      <c r="B24" s="26"/>
      <c r="C24" s="26"/>
      <c r="D24" s="26"/>
      <c r="E24" s="27"/>
      <c r="F24" s="25"/>
      <c r="G24" s="25"/>
      <c r="H24" s="25"/>
      <c r="I24" s="25"/>
      <c r="J24" s="29"/>
      <c r="K24" s="29"/>
      <c r="L24" s="28"/>
      <c r="M24" s="31"/>
      <c r="N24" s="29"/>
      <c r="O24" s="70" t="str">
        <f t="shared" si="0"/>
        <v/>
      </c>
      <c r="P24" s="70" t="str">
        <f t="shared" si="1"/>
        <v/>
      </c>
      <c r="Q24" s="41"/>
      <c r="R24" s="41"/>
      <c r="S24" s="41"/>
    </row>
    <row r="25" ht="15" customHeight="1" spans="1:19">
      <c r="A25" s="25"/>
      <c r="B25" s="26"/>
      <c r="C25" s="26"/>
      <c r="D25" s="26"/>
      <c r="E25" s="27"/>
      <c r="F25" s="25"/>
      <c r="G25" s="25"/>
      <c r="H25" s="25"/>
      <c r="I25" s="25"/>
      <c r="J25" s="29"/>
      <c r="K25" s="29"/>
      <c r="L25" s="28"/>
      <c r="M25" s="31"/>
      <c r="N25" s="29"/>
      <c r="O25" s="70" t="str">
        <f t="shared" si="0"/>
        <v/>
      </c>
      <c r="P25" s="70" t="str">
        <f t="shared" si="1"/>
        <v/>
      </c>
      <c r="Q25" s="41"/>
      <c r="R25" s="41"/>
      <c r="S25" s="41"/>
    </row>
    <row r="26" ht="15" customHeight="1" spans="1:19">
      <c r="A26" s="25"/>
      <c r="B26" s="26"/>
      <c r="C26" s="26"/>
      <c r="D26" s="26"/>
      <c r="E26" s="27"/>
      <c r="F26" s="25"/>
      <c r="G26" s="25"/>
      <c r="H26" s="25"/>
      <c r="I26" s="25"/>
      <c r="J26" s="29"/>
      <c r="K26" s="29"/>
      <c r="L26" s="28"/>
      <c r="M26" s="31"/>
      <c r="N26" s="29"/>
      <c r="O26" s="70" t="str">
        <f t="shared" si="0"/>
        <v/>
      </c>
      <c r="P26" s="70" t="str">
        <f t="shared" si="1"/>
        <v/>
      </c>
      <c r="Q26" s="41"/>
      <c r="R26" s="41"/>
      <c r="S26" s="41"/>
    </row>
    <row r="27" ht="15" customHeight="1" spans="1:19">
      <c r="A27" s="25"/>
      <c r="B27" s="26"/>
      <c r="C27" s="26"/>
      <c r="D27" s="26"/>
      <c r="E27" s="27"/>
      <c r="F27" s="25"/>
      <c r="G27" s="25"/>
      <c r="H27" s="25"/>
      <c r="I27" s="25"/>
      <c r="J27" s="29"/>
      <c r="K27" s="29"/>
      <c r="L27" s="28"/>
      <c r="M27" s="31"/>
      <c r="N27" s="29"/>
      <c r="O27" s="70" t="str">
        <f t="shared" si="0"/>
        <v/>
      </c>
      <c r="P27" s="70" t="str">
        <f t="shared" si="1"/>
        <v/>
      </c>
      <c r="Q27" s="41"/>
      <c r="R27" s="41"/>
      <c r="S27" s="41"/>
    </row>
    <row r="28" ht="15" customHeight="1" spans="1:19">
      <c r="A28" s="25"/>
      <c r="B28" s="26"/>
      <c r="C28" s="26"/>
      <c r="D28" s="26"/>
      <c r="E28" s="27"/>
      <c r="F28" s="25"/>
      <c r="G28" s="25"/>
      <c r="H28" s="25"/>
      <c r="I28" s="25"/>
      <c r="J28" s="29"/>
      <c r="K28" s="29"/>
      <c r="L28" s="28"/>
      <c r="M28" s="31"/>
      <c r="N28" s="29"/>
      <c r="O28" s="70" t="str">
        <f t="shared" si="0"/>
        <v/>
      </c>
      <c r="P28" s="70" t="str">
        <f t="shared" si="1"/>
        <v/>
      </c>
      <c r="Q28" s="41"/>
      <c r="R28" s="41"/>
      <c r="S28" s="41"/>
    </row>
    <row r="29" ht="15" customHeight="1" spans="1:19">
      <c r="A29" s="100" t="s">
        <v>402</v>
      </c>
      <c r="B29" s="101"/>
      <c r="C29" s="101"/>
      <c r="D29" s="26"/>
      <c r="E29" s="27"/>
      <c r="F29" s="25"/>
      <c r="G29" s="25"/>
      <c r="H29" s="25"/>
      <c r="I29" s="25"/>
      <c r="J29" s="29"/>
      <c r="K29" s="37">
        <f t="shared" ref="K29:N29" si="2">SUM(K7:K28)</f>
        <v>0</v>
      </c>
      <c r="L29" s="37">
        <f t="shared" si="2"/>
        <v>0</v>
      </c>
      <c r="M29" s="37">
        <f t="shared" si="2"/>
        <v>0</v>
      </c>
      <c r="N29" s="37">
        <f t="shared" si="2"/>
        <v>0</v>
      </c>
      <c r="O29" s="70" t="str">
        <f t="shared" si="0"/>
        <v/>
      </c>
      <c r="P29" s="70" t="str">
        <f t="shared" si="1"/>
        <v/>
      </c>
      <c r="Q29" s="41"/>
      <c r="R29" s="41"/>
      <c r="S29" s="41"/>
    </row>
    <row r="30" ht="15" customHeight="1" spans="1:19">
      <c r="A30" s="26" t="s">
        <v>441</v>
      </c>
      <c r="B30" s="26"/>
      <c r="C30" s="26"/>
      <c r="D30" s="26"/>
      <c r="E30" s="27"/>
      <c r="F30" s="25"/>
      <c r="G30" s="25"/>
      <c r="H30" s="25"/>
      <c r="I30" s="25"/>
      <c r="J30" s="29"/>
      <c r="K30" s="29"/>
      <c r="L30" s="28"/>
      <c r="M30" s="31"/>
      <c r="N30" s="29"/>
      <c r="O30" s="70" t="str">
        <f t="shared" si="0"/>
        <v/>
      </c>
      <c r="P30" s="70" t="str">
        <f t="shared" si="1"/>
        <v/>
      </c>
      <c r="Q30" s="41"/>
      <c r="R30" s="41"/>
      <c r="S30" s="41"/>
    </row>
    <row r="31" s="14" customFormat="1" ht="15" customHeight="1" spans="1:19">
      <c r="A31" s="100" t="s">
        <v>405</v>
      </c>
      <c r="B31" s="100"/>
      <c r="C31" s="100"/>
      <c r="D31" s="103"/>
      <c r="E31" s="34"/>
      <c r="F31" s="22"/>
      <c r="G31" s="22"/>
      <c r="H31" s="22"/>
      <c r="I31" s="22"/>
      <c r="J31" s="37"/>
      <c r="K31" s="37">
        <f t="shared" ref="K31:N31" si="3">K29-K30</f>
        <v>0</v>
      </c>
      <c r="L31" s="37">
        <f t="shared" si="3"/>
        <v>0</v>
      </c>
      <c r="M31" s="37">
        <f t="shared" si="3"/>
        <v>0</v>
      </c>
      <c r="N31" s="37">
        <f t="shared" si="3"/>
        <v>0</v>
      </c>
      <c r="O31" s="70" t="str">
        <f t="shared" si="0"/>
        <v/>
      </c>
      <c r="P31" s="70" t="str">
        <f t="shared" si="1"/>
        <v/>
      </c>
      <c r="Q31" s="42"/>
      <c r="R31" s="42"/>
      <c r="S31" s="42"/>
    </row>
  </sheetData>
  <mergeCells count="5">
    <mergeCell ref="A2:Q2"/>
    <mergeCell ref="A3:Q3"/>
    <mergeCell ref="A29:C29"/>
    <mergeCell ref="A30:C30"/>
    <mergeCell ref="A31:C31"/>
  </mergeCells>
  <hyperlinks>
    <hyperlink ref="B1" location="无形资产汇总!B9" display="返回"/>
    <hyperlink ref="A1" location="索引目录!E48"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55">
    <pageSetUpPr fitToPage="1"/>
  </sheetPr>
  <dimension ref="A1:M31"/>
  <sheetViews>
    <sheetView view="pageBreakPreview" zoomScale="80" zoomScaleNormal="90" workbookViewId="0">
      <pane ySplit="6" topLeftCell="A7" activePane="bottomLeft" state="frozen"/>
      <selection/>
      <selection pane="bottomLeft" activeCell="M6" sqref="M6"/>
    </sheetView>
  </sheetViews>
  <sheetFormatPr defaultColWidth="9" defaultRowHeight="15.75" customHeight="1"/>
  <cols>
    <col min="1" max="1" width="7.625" style="15" customWidth="1"/>
    <col min="2" max="2" width="21.625" style="15" customWidth="1"/>
    <col min="3" max="3" width="6.125" style="15" customWidth="1"/>
    <col min="4" max="4" width="9.25" style="15" customWidth="1"/>
    <col min="5" max="5" width="13.25" style="15" customWidth="1"/>
    <col min="6" max="6" width="13.25" style="15" hidden="1" customWidth="1" outlineLevel="1"/>
    <col min="7" max="7" width="14.5" style="15" customWidth="1" collapsed="1"/>
    <col min="8" max="8" width="7.25" style="15" customWidth="1"/>
    <col min="9" max="9" width="14.125" style="15" customWidth="1"/>
    <col min="10" max="10" width="11.25" style="15" customWidth="1"/>
    <col min="11" max="11" width="7.75" style="15" customWidth="1"/>
    <col min="12" max="12" width="11.75" style="15" customWidth="1"/>
    <col min="13" max="13" width="11.375" style="15" customWidth="1"/>
    <col min="14" max="16384" width="9" style="15"/>
  </cols>
  <sheetData>
    <row r="1" s="86" customFormat="1" ht="10.5" spans="1:12">
      <c r="A1" s="87" t="s">
        <v>271</v>
      </c>
      <c r="B1" s="87" t="s">
        <v>272</v>
      </c>
      <c r="C1" s="88"/>
      <c r="D1" s="88"/>
      <c r="E1" s="88"/>
      <c r="F1" s="88"/>
      <c r="G1" s="88"/>
      <c r="H1" s="88"/>
      <c r="I1" s="88"/>
      <c r="J1" s="88"/>
      <c r="K1" s="88"/>
      <c r="L1" s="88"/>
    </row>
    <row r="2" s="12" customFormat="1" ht="30" customHeight="1" spans="1:12">
      <c r="A2" s="19" t="s">
        <v>1435</v>
      </c>
      <c r="B2" s="19"/>
      <c r="C2" s="19"/>
      <c r="D2" s="19"/>
      <c r="E2" s="19"/>
      <c r="F2" s="19"/>
      <c r="G2" s="19"/>
      <c r="H2" s="19"/>
      <c r="I2" s="19"/>
      <c r="J2" s="19"/>
      <c r="K2" s="19"/>
      <c r="L2" s="19"/>
    </row>
    <row r="3" ht="15" customHeight="1" spans="1:12">
      <c r="A3" s="20" t="str">
        <f>CONCATENATE(封面!D9,封面!F9,封面!G9,封面!H9,封面!I9,封面!J9,封面!K9)</f>
        <v>评估基准日：2025年1月31日</v>
      </c>
      <c r="B3" s="20"/>
      <c r="C3" s="20"/>
      <c r="D3" s="20"/>
      <c r="E3" s="20"/>
      <c r="F3" s="20"/>
      <c r="G3" s="20"/>
      <c r="H3" s="38"/>
      <c r="I3" s="38"/>
      <c r="J3" s="38"/>
      <c r="K3" s="38"/>
      <c r="L3" s="38"/>
    </row>
    <row r="4" ht="15" customHeight="1" spans="1:12">
      <c r="A4" s="20"/>
      <c r="B4" s="20"/>
      <c r="C4" s="20"/>
      <c r="D4" s="20"/>
      <c r="E4" s="20"/>
      <c r="F4" s="20"/>
      <c r="G4" s="20"/>
      <c r="H4" s="38"/>
      <c r="I4" s="38"/>
      <c r="J4" s="38"/>
      <c r="K4" s="39"/>
      <c r="L4" s="39" t="s">
        <v>1436</v>
      </c>
    </row>
    <row r="5" ht="15" customHeight="1" spans="1:12">
      <c r="A5" s="21" t="str">
        <f>封面!D7&amp;封面!F7</f>
        <v>产权持有单位：北京巴布科克·威尔科克斯有限公司</v>
      </c>
      <c r="L5" s="39" t="s">
        <v>327</v>
      </c>
    </row>
    <row r="6" s="92" customFormat="1" ht="26" spans="1:13">
      <c r="A6" s="56" t="s">
        <v>328</v>
      </c>
      <c r="B6" s="56" t="s">
        <v>1437</v>
      </c>
      <c r="C6" s="56" t="s">
        <v>634</v>
      </c>
      <c r="D6" s="56" t="s">
        <v>1438</v>
      </c>
      <c r="E6" s="56" t="s">
        <v>531</v>
      </c>
      <c r="F6" s="93" t="s">
        <v>333</v>
      </c>
      <c r="G6" s="24" t="s">
        <v>334</v>
      </c>
      <c r="H6" s="56" t="s">
        <v>1439</v>
      </c>
      <c r="I6" s="56" t="s">
        <v>335</v>
      </c>
      <c r="J6" s="56" t="s">
        <v>336</v>
      </c>
      <c r="K6" s="56" t="s">
        <v>337</v>
      </c>
      <c r="L6" s="56" t="s">
        <v>338</v>
      </c>
      <c r="M6" s="40" t="s">
        <v>345</v>
      </c>
    </row>
    <row r="7" ht="15" customHeight="1" spans="1:13">
      <c r="A7" s="25"/>
      <c r="B7" s="26"/>
      <c r="C7" s="27"/>
      <c r="D7" s="25"/>
      <c r="E7" s="29"/>
      <c r="F7" s="28"/>
      <c r="G7" s="31"/>
      <c r="H7" s="25"/>
      <c r="I7" s="29"/>
      <c r="J7" s="70" t="str">
        <f t="shared" ref="J7:J31" si="0">IF(OR(AND(G7=0,I7=0),I7=0),"",I7-G7)</f>
        <v/>
      </c>
      <c r="K7" s="70" t="str">
        <f t="shared" ref="K7:K31" si="1">IF(ISERROR(J7/G7),"",J7/ABS(G7)*100)</f>
        <v/>
      </c>
      <c r="L7" s="41"/>
      <c r="M7" s="41"/>
    </row>
    <row r="8" ht="15" customHeight="1" spans="1:13">
      <c r="A8" s="25"/>
      <c r="B8" s="26"/>
      <c r="C8" s="27"/>
      <c r="D8" s="25"/>
      <c r="E8" s="29"/>
      <c r="F8" s="28"/>
      <c r="G8" s="31"/>
      <c r="H8" s="25"/>
      <c r="I8" s="29"/>
      <c r="J8" s="29" t="str">
        <f t="shared" si="0"/>
        <v/>
      </c>
      <c r="K8" s="29" t="str">
        <f t="shared" si="1"/>
        <v/>
      </c>
      <c r="L8" s="41"/>
      <c r="M8" s="41"/>
    </row>
    <row r="9" ht="15" customHeight="1" spans="1:13">
      <c r="A9" s="25"/>
      <c r="B9" s="26"/>
      <c r="C9" s="27"/>
      <c r="D9" s="25"/>
      <c r="E9" s="29"/>
      <c r="F9" s="28"/>
      <c r="G9" s="31"/>
      <c r="H9" s="25"/>
      <c r="I9" s="29"/>
      <c r="J9" s="29" t="str">
        <f t="shared" si="0"/>
        <v/>
      </c>
      <c r="K9" s="29" t="str">
        <f t="shared" si="1"/>
        <v/>
      </c>
      <c r="L9" s="41"/>
      <c r="M9" s="41"/>
    </row>
    <row r="10" ht="15" customHeight="1" spans="1:13">
      <c r="A10" s="25"/>
      <c r="B10" s="26"/>
      <c r="C10" s="27"/>
      <c r="D10" s="25"/>
      <c r="E10" s="29"/>
      <c r="F10" s="28"/>
      <c r="G10" s="31"/>
      <c r="H10" s="25"/>
      <c r="I10" s="29"/>
      <c r="J10" s="29" t="str">
        <f t="shared" si="0"/>
        <v/>
      </c>
      <c r="K10" s="29" t="str">
        <f t="shared" si="1"/>
        <v/>
      </c>
      <c r="L10" s="41"/>
      <c r="M10" s="41"/>
    </row>
    <row r="11" ht="15" customHeight="1" spans="1:13">
      <c r="A11" s="25"/>
      <c r="B11" s="26"/>
      <c r="C11" s="27"/>
      <c r="D11" s="25"/>
      <c r="E11" s="29"/>
      <c r="F11" s="28"/>
      <c r="G11" s="31"/>
      <c r="H11" s="25"/>
      <c r="I11" s="29"/>
      <c r="J11" s="29" t="str">
        <f t="shared" si="0"/>
        <v/>
      </c>
      <c r="K11" s="29" t="str">
        <f t="shared" si="1"/>
        <v/>
      </c>
      <c r="L11" s="41"/>
      <c r="M11" s="41"/>
    </row>
    <row r="12" ht="15" customHeight="1" spans="1:13">
      <c r="A12" s="25"/>
      <c r="B12" s="26"/>
      <c r="C12" s="27"/>
      <c r="D12" s="25"/>
      <c r="E12" s="29"/>
      <c r="F12" s="28"/>
      <c r="G12" s="31"/>
      <c r="H12" s="25"/>
      <c r="I12" s="29"/>
      <c r="J12" s="29" t="str">
        <f t="shared" si="0"/>
        <v/>
      </c>
      <c r="K12" s="29" t="str">
        <f t="shared" si="1"/>
        <v/>
      </c>
      <c r="L12" s="41"/>
      <c r="M12" s="41"/>
    </row>
    <row r="13" ht="15" customHeight="1" spans="1:13">
      <c r="A13" s="25"/>
      <c r="B13" s="26"/>
      <c r="C13" s="27"/>
      <c r="D13" s="25"/>
      <c r="E13" s="29"/>
      <c r="F13" s="28"/>
      <c r="G13" s="31"/>
      <c r="H13" s="25"/>
      <c r="I13" s="29"/>
      <c r="J13" s="29" t="str">
        <f t="shared" si="0"/>
        <v/>
      </c>
      <c r="K13" s="29" t="str">
        <f t="shared" si="1"/>
        <v/>
      </c>
      <c r="L13" s="41"/>
      <c r="M13" s="41"/>
    </row>
    <row r="14" ht="15" customHeight="1" spans="1:13">
      <c r="A14" s="25"/>
      <c r="B14" s="26"/>
      <c r="C14" s="27"/>
      <c r="D14" s="25"/>
      <c r="E14" s="29"/>
      <c r="F14" s="28"/>
      <c r="G14" s="31"/>
      <c r="H14" s="25"/>
      <c r="I14" s="29"/>
      <c r="J14" s="29" t="str">
        <f t="shared" si="0"/>
        <v/>
      </c>
      <c r="K14" s="29" t="str">
        <f t="shared" si="1"/>
        <v/>
      </c>
      <c r="L14" s="41"/>
      <c r="M14" s="41"/>
    </row>
    <row r="15" ht="15" customHeight="1" spans="1:13">
      <c r="A15" s="25"/>
      <c r="B15" s="26"/>
      <c r="C15" s="27"/>
      <c r="D15" s="25"/>
      <c r="E15" s="29"/>
      <c r="F15" s="28"/>
      <c r="G15" s="31"/>
      <c r="H15" s="25"/>
      <c r="I15" s="29"/>
      <c r="J15" s="29" t="str">
        <f t="shared" si="0"/>
        <v/>
      </c>
      <c r="K15" s="29" t="str">
        <f t="shared" si="1"/>
        <v/>
      </c>
      <c r="L15" s="41"/>
      <c r="M15" s="41"/>
    </row>
    <row r="16" ht="15" customHeight="1" spans="1:13">
      <c r="A16" s="25"/>
      <c r="B16" s="26"/>
      <c r="C16" s="27"/>
      <c r="D16" s="25"/>
      <c r="E16" s="29"/>
      <c r="F16" s="28"/>
      <c r="G16" s="31"/>
      <c r="H16" s="25"/>
      <c r="I16" s="29"/>
      <c r="J16" s="29" t="str">
        <f t="shared" si="0"/>
        <v/>
      </c>
      <c r="K16" s="29" t="str">
        <f t="shared" si="1"/>
        <v/>
      </c>
      <c r="L16" s="41"/>
      <c r="M16" s="41"/>
    </row>
    <row r="17" ht="15" customHeight="1" spans="1:13">
      <c r="A17" s="25"/>
      <c r="B17" s="26"/>
      <c r="C17" s="27"/>
      <c r="D17" s="25"/>
      <c r="E17" s="29"/>
      <c r="F17" s="28"/>
      <c r="G17" s="31"/>
      <c r="H17" s="25"/>
      <c r="I17" s="29"/>
      <c r="J17" s="29" t="str">
        <f t="shared" si="0"/>
        <v/>
      </c>
      <c r="K17" s="29" t="str">
        <f t="shared" si="1"/>
        <v/>
      </c>
      <c r="L17" s="41"/>
      <c r="M17" s="41"/>
    </row>
    <row r="18" ht="15" customHeight="1" spans="1:13">
      <c r="A18" s="25"/>
      <c r="B18" s="26"/>
      <c r="C18" s="27"/>
      <c r="D18" s="25"/>
      <c r="E18" s="29"/>
      <c r="F18" s="28"/>
      <c r="G18" s="31"/>
      <c r="H18" s="25"/>
      <c r="I18" s="29"/>
      <c r="J18" s="29" t="str">
        <f t="shared" si="0"/>
        <v/>
      </c>
      <c r="K18" s="29" t="str">
        <f t="shared" si="1"/>
        <v/>
      </c>
      <c r="L18" s="41"/>
      <c r="M18" s="41"/>
    </row>
    <row r="19" ht="15" customHeight="1" spans="1:13">
      <c r="A19" s="25"/>
      <c r="B19" s="26"/>
      <c r="C19" s="27"/>
      <c r="D19" s="25"/>
      <c r="E19" s="29"/>
      <c r="F19" s="28"/>
      <c r="G19" s="31"/>
      <c r="H19" s="25"/>
      <c r="I19" s="29"/>
      <c r="J19" s="29" t="str">
        <f t="shared" si="0"/>
        <v/>
      </c>
      <c r="K19" s="29" t="str">
        <f t="shared" si="1"/>
        <v/>
      </c>
      <c r="L19" s="41"/>
      <c r="M19" s="41"/>
    </row>
    <row r="20" ht="15" customHeight="1" spans="1:13">
      <c r="A20" s="25"/>
      <c r="B20" s="26"/>
      <c r="C20" s="27"/>
      <c r="D20" s="25"/>
      <c r="E20" s="29"/>
      <c r="F20" s="28"/>
      <c r="G20" s="31"/>
      <c r="H20" s="25"/>
      <c r="I20" s="29"/>
      <c r="J20" s="29" t="str">
        <f t="shared" si="0"/>
        <v/>
      </c>
      <c r="K20" s="29" t="str">
        <f t="shared" si="1"/>
        <v/>
      </c>
      <c r="L20" s="41"/>
      <c r="M20" s="41"/>
    </row>
    <row r="21" ht="15" customHeight="1" spans="1:13">
      <c r="A21" s="25"/>
      <c r="B21" s="26"/>
      <c r="C21" s="27"/>
      <c r="D21" s="25"/>
      <c r="E21" s="29"/>
      <c r="F21" s="28"/>
      <c r="G21" s="31"/>
      <c r="H21" s="25"/>
      <c r="I21" s="29"/>
      <c r="J21" s="29" t="str">
        <f t="shared" si="0"/>
        <v/>
      </c>
      <c r="K21" s="29" t="str">
        <f t="shared" si="1"/>
        <v/>
      </c>
      <c r="L21" s="41"/>
      <c r="M21" s="41"/>
    </row>
    <row r="22" ht="15" customHeight="1" spans="1:13">
      <c r="A22" s="25"/>
      <c r="B22" s="26"/>
      <c r="C22" s="27"/>
      <c r="D22" s="25"/>
      <c r="E22" s="29"/>
      <c r="F22" s="28"/>
      <c r="G22" s="31"/>
      <c r="H22" s="25"/>
      <c r="I22" s="29"/>
      <c r="J22" s="29" t="str">
        <f t="shared" si="0"/>
        <v/>
      </c>
      <c r="K22" s="29" t="str">
        <f t="shared" si="1"/>
        <v/>
      </c>
      <c r="L22" s="41"/>
      <c r="M22" s="41"/>
    </row>
    <row r="23" ht="15" customHeight="1" spans="1:13">
      <c r="A23" s="25"/>
      <c r="B23" s="26"/>
      <c r="C23" s="27"/>
      <c r="D23" s="25"/>
      <c r="E23" s="29"/>
      <c r="F23" s="28"/>
      <c r="G23" s="31"/>
      <c r="H23" s="25"/>
      <c r="I23" s="29"/>
      <c r="J23" s="29" t="str">
        <f t="shared" si="0"/>
        <v/>
      </c>
      <c r="K23" s="29" t="str">
        <f t="shared" si="1"/>
        <v/>
      </c>
      <c r="L23" s="41"/>
      <c r="M23" s="41"/>
    </row>
    <row r="24" ht="15" customHeight="1" spans="1:13">
      <c r="A24" s="25"/>
      <c r="B24" s="26"/>
      <c r="C24" s="27"/>
      <c r="D24" s="25"/>
      <c r="E24" s="29"/>
      <c r="F24" s="28"/>
      <c r="G24" s="31"/>
      <c r="H24" s="25"/>
      <c r="I24" s="29"/>
      <c r="J24" s="29" t="str">
        <f t="shared" si="0"/>
        <v/>
      </c>
      <c r="K24" s="29" t="str">
        <f t="shared" si="1"/>
        <v/>
      </c>
      <c r="L24" s="41"/>
      <c r="M24" s="41"/>
    </row>
    <row r="25" ht="15" customHeight="1" spans="1:13">
      <c r="A25" s="25"/>
      <c r="B25" s="26"/>
      <c r="C25" s="27"/>
      <c r="D25" s="25"/>
      <c r="E25" s="29"/>
      <c r="F25" s="28"/>
      <c r="G25" s="31"/>
      <c r="H25" s="25"/>
      <c r="I25" s="29"/>
      <c r="J25" s="29" t="str">
        <f t="shared" si="0"/>
        <v/>
      </c>
      <c r="K25" s="29" t="str">
        <f t="shared" si="1"/>
        <v/>
      </c>
      <c r="L25" s="41"/>
      <c r="M25" s="41"/>
    </row>
    <row r="26" ht="15" customHeight="1" spans="1:13">
      <c r="A26" s="25"/>
      <c r="B26" s="26"/>
      <c r="C26" s="27"/>
      <c r="D26" s="25"/>
      <c r="E26" s="29"/>
      <c r="F26" s="28"/>
      <c r="G26" s="31"/>
      <c r="H26" s="25"/>
      <c r="I26" s="29"/>
      <c r="J26" s="29" t="str">
        <f t="shared" si="0"/>
        <v/>
      </c>
      <c r="K26" s="29" t="str">
        <f t="shared" si="1"/>
        <v/>
      </c>
      <c r="L26" s="41"/>
      <c r="M26" s="41"/>
    </row>
    <row r="27" ht="15" customHeight="1" spans="1:13">
      <c r="A27" s="25"/>
      <c r="B27" s="26"/>
      <c r="C27" s="27"/>
      <c r="D27" s="25"/>
      <c r="E27" s="29"/>
      <c r="F27" s="28"/>
      <c r="G27" s="31"/>
      <c r="H27" s="25"/>
      <c r="I27" s="29"/>
      <c r="J27" s="29" t="str">
        <f t="shared" si="0"/>
        <v/>
      </c>
      <c r="K27" s="29" t="str">
        <f t="shared" si="1"/>
        <v/>
      </c>
      <c r="L27" s="41"/>
      <c r="M27" s="41"/>
    </row>
    <row r="28" ht="15" customHeight="1" spans="1:13">
      <c r="A28" s="25"/>
      <c r="B28" s="26"/>
      <c r="C28" s="27"/>
      <c r="D28" s="25"/>
      <c r="E28" s="29"/>
      <c r="F28" s="28"/>
      <c r="G28" s="31"/>
      <c r="H28" s="25"/>
      <c r="I28" s="29"/>
      <c r="J28" s="29" t="str">
        <f t="shared" si="0"/>
        <v/>
      </c>
      <c r="K28" s="29" t="str">
        <f t="shared" si="1"/>
        <v/>
      </c>
      <c r="L28" s="41"/>
      <c r="M28" s="41"/>
    </row>
    <row r="29" ht="15" customHeight="1" spans="1:13">
      <c r="A29" s="100" t="s">
        <v>402</v>
      </c>
      <c r="B29" s="101"/>
      <c r="C29" s="101"/>
      <c r="D29" s="25"/>
      <c r="E29" s="29"/>
      <c r="F29" s="35">
        <f>SUM(F7:F28)</f>
        <v>0</v>
      </c>
      <c r="G29" s="36">
        <f>SUM(G7:G28)</f>
        <v>0</v>
      </c>
      <c r="H29" s="36"/>
      <c r="I29" s="36">
        <f t="shared" ref="I29" si="2">SUM(I7:I28)</f>
        <v>0</v>
      </c>
      <c r="J29" s="37" t="str">
        <f t="shared" si="0"/>
        <v/>
      </c>
      <c r="K29" s="37" t="str">
        <f t="shared" si="1"/>
        <v/>
      </c>
      <c r="L29" s="41"/>
      <c r="M29" s="41"/>
    </row>
    <row r="30" ht="15" customHeight="1" spans="1:13">
      <c r="A30" s="26" t="s">
        <v>441</v>
      </c>
      <c r="B30" s="26"/>
      <c r="C30" s="26"/>
      <c r="D30" s="25"/>
      <c r="E30" s="29"/>
      <c r="F30" s="28"/>
      <c r="G30" s="31"/>
      <c r="H30" s="25"/>
      <c r="I30" s="29"/>
      <c r="J30" s="29" t="str">
        <f t="shared" si="0"/>
        <v/>
      </c>
      <c r="K30" s="29" t="str">
        <f t="shared" si="1"/>
        <v/>
      </c>
      <c r="L30" s="41"/>
      <c r="M30" s="41"/>
    </row>
    <row r="31" s="14" customFormat="1" ht="15" customHeight="1" spans="1:13">
      <c r="A31" s="100" t="s">
        <v>405</v>
      </c>
      <c r="B31" s="100"/>
      <c r="C31" s="100"/>
      <c r="D31" s="22"/>
      <c r="E31" s="37"/>
      <c r="F31" s="35">
        <f>F29-F30</f>
        <v>0</v>
      </c>
      <c r="G31" s="36">
        <f t="shared" ref="G31:I31" si="3">G29-G30</f>
        <v>0</v>
      </c>
      <c r="H31" s="22"/>
      <c r="I31" s="37">
        <f t="shared" si="3"/>
        <v>0</v>
      </c>
      <c r="J31" s="37" t="str">
        <f t="shared" si="0"/>
        <v/>
      </c>
      <c r="K31" s="37" t="str">
        <f t="shared" si="1"/>
        <v/>
      </c>
      <c r="L31" s="42"/>
      <c r="M31" s="42"/>
    </row>
  </sheetData>
  <mergeCells count="5">
    <mergeCell ref="A2:L2"/>
    <mergeCell ref="A3:L3"/>
    <mergeCell ref="A29:C29"/>
    <mergeCell ref="A30:C30"/>
    <mergeCell ref="A31:C31"/>
  </mergeCells>
  <hyperlinks>
    <hyperlink ref="A1" location="索引目录!E49" display="返回索引页"/>
    <hyperlink ref="B1" location="无形资产汇总!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view="pageBreakPreview" zoomScale="80" zoomScaleNormal="80" workbookViewId="0">
      <selection activeCell="H14" sqref="H14"/>
    </sheetView>
  </sheetViews>
  <sheetFormatPr defaultColWidth="9" defaultRowHeight="13"/>
  <cols>
    <col min="1" max="1" width="7.625" style="15" customWidth="1"/>
    <col min="2" max="2" width="21.625" style="15" customWidth="1"/>
    <col min="3" max="3" width="9.375" style="15" customWidth="1"/>
    <col min="4" max="4" width="9.25" style="15" customWidth="1"/>
    <col min="5" max="5" width="13.25" style="15" customWidth="1"/>
    <col min="6" max="6" width="13.25" style="15" hidden="1" customWidth="1" outlineLevel="1"/>
    <col min="7" max="7" width="14.5" style="15" customWidth="1" collapsed="1"/>
    <col min="8" max="8" width="7.25" style="15" customWidth="1"/>
    <col min="9" max="9" width="14.125" style="15" customWidth="1"/>
    <col min="10" max="10" width="11.25" style="15" customWidth="1"/>
    <col min="11" max="11" width="7.75" style="15" customWidth="1"/>
    <col min="12" max="12" width="11.75" style="15" customWidth="1"/>
    <col min="13" max="13" width="11.375" style="15" customWidth="1"/>
    <col min="14" max="16384" width="9" style="15"/>
  </cols>
  <sheetData>
    <row r="1" s="86" customFormat="1" ht="10.5" spans="1:12">
      <c r="A1" s="87" t="s">
        <v>271</v>
      </c>
      <c r="B1" s="87" t="s">
        <v>272</v>
      </c>
      <c r="C1" s="88"/>
      <c r="D1" s="88"/>
      <c r="E1" s="88"/>
      <c r="F1" s="88"/>
      <c r="G1" s="88"/>
      <c r="H1" s="88"/>
      <c r="I1" s="88"/>
      <c r="J1" s="88"/>
      <c r="K1" s="88"/>
      <c r="L1" s="88"/>
    </row>
    <row r="2" s="12" customFormat="1" ht="30" customHeight="1" spans="1:12">
      <c r="A2" s="99" t="s">
        <v>1440</v>
      </c>
      <c r="B2" s="99"/>
      <c r="C2" s="99"/>
      <c r="D2" s="99"/>
      <c r="E2" s="99"/>
      <c r="F2" s="99"/>
      <c r="G2" s="99"/>
      <c r="H2" s="99"/>
      <c r="I2" s="99"/>
      <c r="J2" s="99"/>
      <c r="K2" s="99"/>
      <c r="L2" s="99"/>
    </row>
    <row r="3" ht="15" customHeight="1" spans="1:12">
      <c r="A3" s="20" t="str">
        <f>CONCATENATE(封面!D9,封面!F9,封面!G9,封面!H9,封面!I9,封面!J9,封面!K9)</f>
        <v>评估基准日：2025年1月31日</v>
      </c>
      <c r="B3" s="20"/>
      <c r="C3" s="20"/>
      <c r="D3" s="20"/>
      <c r="E3" s="20"/>
      <c r="F3" s="20"/>
      <c r="G3" s="20"/>
      <c r="H3" s="38"/>
      <c r="I3" s="38"/>
      <c r="J3" s="38"/>
      <c r="K3" s="38"/>
      <c r="L3" s="38"/>
    </row>
    <row r="4" ht="15" customHeight="1" spans="1:12">
      <c r="A4" s="20"/>
      <c r="B4" s="20"/>
      <c r="C4" s="20"/>
      <c r="D4" s="20"/>
      <c r="E4" s="20"/>
      <c r="F4" s="20"/>
      <c r="G4" s="20"/>
      <c r="H4" s="38"/>
      <c r="I4" s="38"/>
      <c r="J4" s="38"/>
      <c r="K4" s="39"/>
      <c r="L4" s="39" t="s">
        <v>1441</v>
      </c>
    </row>
    <row r="5" ht="15" customHeight="1" spans="1:12">
      <c r="A5" s="21" t="str">
        <f>封面!D7&amp;封面!F7</f>
        <v>产权持有单位：北京巴布科克·威尔科克斯有限公司</v>
      </c>
      <c r="L5" s="39" t="s">
        <v>327</v>
      </c>
    </row>
    <row r="6" s="92" customFormat="1" ht="26" spans="1:13">
      <c r="A6" s="56" t="s">
        <v>328</v>
      </c>
      <c r="B6" s="56" t="s">
        <v>1437</v>
      </c>
      <c r="C6" s="56" t="s">
        <v>634</v>
      </c>
      <c r="D6" s="56" t="s">
        <v>1438</v>
      </c>
      <c r="E6" s="56" t="s">
        <v>531</v>
      </c>
      <c r="F6" s="93" t="s">
        <v>333</v>
      </c>
      <c r="G6" s="24" t="s">
        <v>334</v>
      </c>
      <c r="H6" s="56" t="s">
        <v>1439</v>
      </c>
      <c r="I6" s="56" t="s">
        <v>335</v>
      </c>
      <c r="J6" s="56" t="s">
        <v>336</v>
      </c>
      <c r="K6" s="56" t="s">
        <v>337</v>
      </c>
      <c r="L6" s="56" t="s">
        <v>338</v>
      </c>
      <c r="M6" s="40" t="s">
        <v>345</v>
      </c>
    </row>
    <row r="7" ht="15" customHeight="1" spans="1:13">
      <c r="A7" s="25"/>
      <c r="B7" s="26"/>
      <c r="C7" s="27"/>
      <c r="D7" s="25"/>
      <c r="E7" s="29"/>
      <c r="F7" s="28"/>
      <c r="G7" s="31"/>
      <c r="H7" s="25"/>
      <c r="I7" s="29"/>
      <c r="J7" s="70" t="str">
        <f t="shared" ref="J7:J31" si="0">IF(OR(AND(G7=0,I7=0),I7=0),"",I7-G7)</f>
        <v/>
      </c>
      <c r="K7" s="70" t="str">
        <f t="shared" ref="K7:K31" si="1">IF(ISERROR(J7/G7),"",J7/ABS(G7)*100)</f>
        <v/>
      </c>
      <c r="L7" s="41"/>
      <c r="M7" s="41"/>
    </row>
    <row r="8" ht="15" customHeight="1" spans="1:13">
      <c r="A8" s="25"/>
      <c r="B8" s="26"/>
      <c r="C8" s="27"/>
      <c r="D8" s="25"/>
      <c r="E8" s="29"/>
      <c r="F8" s="28"/>
      <c r="G8" s="31"/>
      <c r="H8" s="25"/>
      <c r="I8" s="29"/>
      <c r="J8" s="29" t="str">
        <f t="shared" si="0"/>
        <v/>
      </c>
      <c r="K8" s="29" t="str">
        <f t="shared" si="1"/>
        <v/>
      </c>
      <c r="L8" s="41"/>
      <c r="M8" s="41"/>
    </row>
    <row r="9" ht="15" customHeight="1" spans="1:13">
      <c r="A9" s="25"/>
      <c r="B9" s="26"/>
      <c r="C9" s="27"/>
      <c r="D9" s="25"/>
      <c r="E9" s="29"/>
      <c r="F9" s="28"/>
      <c r="G9" s="31"/>
      <c r="H9" s="25"/>
      <c r="I9" s="29"/>
      <c r="J9" s="29" t="str">
        <f t="shared" si="0"/>
        <v/>
      </c>
      <c r="K9" s="29" t="str">
        <f t="shared" si="1"/>
        <v/>
      </c>
      <c r="L9" s="41"/>
      <c r="M9" s="41"/>
    </row>
    <row r="10" ht="15" customHeight="1" spans="1:13">
      <c r="A10" s="25"/>
      <c r="B10" s="26"/>
      <c r="C10" s="27"/>
      <c r="D10" s="25"/>
      <c r="E10" s="29"/>
      <c r="F10" s="28"/>
      <c r="G10" s="31"/>
      <c r="H10" s="25"/>
      <c r="I10" s="29"/>
      <c r="J10" s="29" t="str">
        <f t="shared" si="0"/>
        <v/>
      </c>
      <c r="K10" s="29" t="str">
        <f t="shared" si="1"/>
        <v/>
      </c>
      <c r="L10" s="41"/>
      <c r="M10" s="41"/>
    </row>
    <row r="11" ht="15" customHeight="1" spans="1:13">
      <c r="A11" s="25"/>
      <c r="B11" s="26"/>
      <c r="C11" s="27"/>
      <c r="D11" s="25"/>
      <c r="E11" s="29"/>
      <c r="F11" s="28"/>
      <c r="G11" s="31"/>
      <c r="H11" s="25"/>
      <c r="I11" s="29"/>
      <c r="J11" s="29" t="str">
        <f t="shared" si="0"/>
        <v/>
      </c>
      <c r="K11" s="29" t="str">
        <f t="shared" si="1"/>
        <v/>
      </c>
      <c r="L11" s="41"/>
      <c r="M11" s="41"/>
    </row>
    <row r="12" ht="15" customHeight="1" spans="1:13">
      <c r="A12" s="25"/>
      <c r="B12" s="26"/>
      <c r="C12" s="27"/>
      <c r="D12" s="25"/>
      <c r="E12" s="29"/>
      <c r="F12" s="28"/>
      <c r="G12" s="31"/>
      <c r="H12" s="25"/>
      <c r="I12" s="29"/>
      <c r="J12" s="29" t="str">
        <f t="shared" si="0"/>
        <v/>
      </c>
      <c r="K12" s="29" t="str">
        <f t="shared" si="1"/>
        <v/>
      </c>
      <c r="L12" s="41"/>
      <c r="M12" s="41"/>
    </row>
    <row r="13" ht="15" customHeight="1" spans="1:13">
      <c r="A13" s="25"/>
      <c r="B13" s="26"/>
      <c r="C13" s="27"/>
      <c r="D13" s="25"/>
      <c r="E13" s="29"/>
      <c r="F13" s="28"/>
      <c r="G13" s="31"/>
      <c r="H13" s="25"/>
      <c r="I13" s="29"/>
      <c r="J13" s="29" t="str">
        <f t="shared" si="0"/>
        <v/>
      </c>
      <c r="K13" s="29" t="str">
        <f t="shared" si="1"/>
        <v/>
      </c>
      <c r="L13" s="41"/>
      <c r="M13" s="41"/>
    </row>
    <row r="14" ht="15" customHeight="1" spans="1:13">
      <c r="A14" s="25"/>
      <c r="B14" s="26"/>
      <c r="C14" s="27"/>
      <c r="D14" s="25"/>
      <c r="E14" s="29"/>
      <c r="F14" s="28"/>
      <c r="G14" s="31"/>
      <c r="H14" s="25"/>
      <c r="I14" s="29"/>
      <c r="J14" s="29" t="str">
        <f t="shared" si="0"/>
        <v/>
      </c>
      <c r="K14" s="29" t="str">
        <f t="shared" si="1"/>
        <v/>
      </c>
      <c r="L14" s="41"/>
      <c r="M14" s="41"/>
    </row>
    <row r="15" ht="15" customHeight="1" spans="1:13">
      <c r="A15" s="25"/>
      <c r="B15" s="26"/>
      <c r="C15" s="27"/>
      <c r="D15" s="25"/>
      <c r="E15" s="29"/>
      <c r="F15" s="28"/>
      <c r="G15" s="31"/>
      <c r="H15" s="25"/>
      <c r="I15" s="29"/>
      <c r="J15" s="29" t="str">
        <f t="shared" si="0"/>
        <v/>
      </c>
      <c r="K15" s="29" t="str">
        <f t="shared" si="1"/>
        <v/>
      </c>
      <c r="L15" s="41"/>
      <c r="M15" s="102"/>
    </row>
    <row r="16" ht="15" customHeight="1" spans="1:13">
      <c r="A16" s="25"/>
      <c r="B16" s="26"/>
      <c r="C16" s="27"/>
      <c r="D16" s="25"/>
      <c r="E16" s="29"/>
      <c r="F16" s="28"/>
      <c r="G16" s="31"/>
      <c r="H16" s="25"/>
      <c r="I16" s="29"/>
      <c r="J16" s="29" t="str">
        <f t="shared" si="0"/>
        <v/>
      </c>
      <c r="K16" s="29" t="str">
        <f t="shared" si="1"/>
        <v/>
      </c>
      <c r="L16" s="41"/>
      <c r="M16" s="41"/>
    </row>
    <row r="17" ht="15" customHeight="1" spans="1:13">
      <c r="A17" s="25"/>
      <c r="B17" s="26"/>
      <c r="C17" s="27"/>
      <c r="D17" s="25"/>
      <c r="E17" s="29"/>
      <c r="F17" s="28"/>
      <c r="G17" s="31"/>
      <c r="H17" s="25"/>
      <c r="I17" s="29"/>
      <c r="J17" s="29" t="str">
        <f t="shared" si="0"/>
        <v/>
      </c>
      <c r="K17" s="29" t="str">
        <f t="shared" si="1"/>
        <v/>
      </c>
      <c r="L17" s="41"/>
      <c r="M17" s="41"/>
    </row>
    <row r="18" ht="15" customHeight="1" spans="1:13">
      <c r="A18" s="25"/>
      <c r="B18" s="26"/>
      <c r="C18" s="27"/>
      <c r="D18" s="25"/>
      <c r="E18" s="29"/>
      <c r="F18" s="28"/>
      <c r="G18" s="31"/>
      <c r="H18" s="25"/>
      <c r="I18" s="29"/>
      <c r="J18" s="29" t="str">
        <f t="shared" si="0"/>
        <v/>
      </c>
      <c r="K18" s="29" t="str">
        <f t="shared" si="1"/>
        <v/>
      </c>
      <c r="L18" s="41"/>
      <c r="M18" s="41"/>
    </row>
    <row r="19" ht="15" customHeight="1" spans="1:13">
      <c r="A19" s="25"/>
      <c r="B19" s="26"/>
      <c r="C19" s="27"/>
      <c r="D19" s="25"/>
      <c r="E19" s="29"/>
      <c r="F19" s="28"/>
      <c r="G19" s="31"/>
      <c r="H19" s="25"/>
      <c r="I19" s="29"/>
      <c r="J19" s="29" t="str">
        <f t="shared" si="0"/>
        <v/>
      </c>
      <c r="K19" s="29" t="str">
        <f t="shared" si="1"/>
        <v/>
      </c>
      <c r="L19" s="41"/>
      <c r="M19" s="41"/>
    </row>
    <row r="20" ht="15" customHeight="1" spans="1:13">
      <c r="A20" s="25"/>
      <c r="B20" s="26"/>
      <c r="C20" s="27"/>
      <c r="D20" s="25"/>
      <c r="E20" s="29"/>
      <c r="F20" s="28"/>
      <c r="G20" s="31"/>
      <c r="H20" s="25"/>
      <c r="I20" s="29"/>
      <c r="J20" s="29" t="str">
        <f t="shared" si="0"/>
        <v/>
      </c>
      <c r="K20" s="29" t="str">
        <f t="shared" si="1"/>
        <v/>
      </c>
      <c r="L20" s="41"/>
      <c r="M20" s="41"/>
    </row>
    <row r="21" ht="15" customHeight="1" spans="1:13">
      <c r="A21" s="25"/>
      <c r="B21" s="26"/>
      <c r="C21" s="27"/>
      <c r="D21" s="25"/>
      <c r="E21" s="29"/>
      <c r="F21" s="28"/>
      <c r="G21" s="31"/>
      <c r="H21" s="25"/>
      <c r="I21" s="29"/>
      <c r="J21" s="29" t="str">
        <f t="shared" si="0"/>
        <v/>
      </c>
      <c r="K21" s="29" t="str">
        <f t="shared" si="1"/>
        <v/>
      </c>
      <c r="L21" s="41"/>
      <c r="M21" s="41"/>
    </row>
    <row r="22" ht="15" customHeight="1" spans="1:13">
      <c r="A22" s="25"/>
      <c r="B22" s="26"/>
      <c r="C22" s="27"/>
      <c r="D22" s="25"/>
      <c r="E22" s="29"/>
      <c r="F22" s="28"/>
      <c r="G22" s="31"/>
      <c r="H22" s="25"/>
      <c r="I22" s="29"/>
      <c r="J22" s="29" t="str">
        <f t="shared" si="0"/>
        <v/>
      </c>
      <c r="K22" s="29" t="str">
        <f t="shared" si="1"/>
        <v/>
      </c>
      <c r="L22" s="41"/>
      <c r="M22" s="41"/>
    </row>
    <row r="23" ht="15" customHeight="1" spans="1:13">
      <c r="A23" s="25"/>
      <c r="B23" s="26"/>
      <c r="C23" s="27"/>
      <c r="D23" s="25"/>
      <c r="E23" s="29"/>
      <c r="F23" s="28"/>
      <c r="G23" s="31"/>
      <c r="H23" s="25"/>
      <c r="I23" s="29"/>
      <c r="J23" s="29" t="str">
        <f t="shared" si="0"/>
        <v/>
      </c>
      <c r="K23" s="29" t="str">
        <f t="shared" si="1"/>
        <v/>
      </c>
      <c r="L23" s="41"/>
      <c r="M23" s="41"/>
    </row>
    <row r="24" ht="15" customHeight="1" spans="1:13">
      <c r="A24" s="25"/>
      <c r="B24" s="26"/>
      <c r="C24" s="27"/>
      <c r="D24" s="25"/>
      <c r="E24" s="29"/>
      <c r="F24" s="28"/>
      <c r="G24" s="31"/>
      <c r="H24" s="25"/>
      <c r="I24" s="29"/>
      <c r="J24" s="29" t="str">
        <f t="shared" si="0"/>
        <v/>
      </c>
      <c r="K24" s="29" t="str">
        <f t="shared" si="1"/>
        <v/>
      </c>
      <c r="L24" s="41"/>
      <c r="M24" s="41"/>
    </row>
    <row r="25" ht="15" customHeight="1" spans="1:13">
      <c r="A25" s="25"/>
      <c r="B25" s="26"/>
      <c r="C25" s="27"/>
      <c r="D25" s="25"/>
      <c r="E25" s="29"/>
      <c r="F25" s="28"/>
      <c r="G25" s="31"/>
      <c r="H25" s="25"/>
      <c r="I25" s="29"/>
      <c r="J25" s="29" t="str">
        <f t="shared" si="0"/>
        <v/>
      </c>
      <c r="K25" s="29" t="str">
        <f t="shared" si="1"/>
        <v/>
      </c>
      <c r="L25" s="41"/>
      <c r="M25" s="41"/>
    </row>
    <row r="26" ht="15" customHeight="1" spans="1:13">
      <c r="A26" s="25"/>
      <c r="B26" s="26"/>
      <c r="C26" s="27"/>
      <c r="D26" s="25"/>
      <c r="E26" s="29"/>
      <c r="F26" s="28"/>
      <c r="G26" s="31"/>
      <c r="H26" s="25"/>
      <c r="I26" s="29"/>
      <c r="J26" s="29" t="str">
        <f t="shared" si="0"/>
        <v/>
      </c>
      <c r="K26" s="29" t="str">
        <f t="shared" si="1"/>
        <v/>
      </c>
      <c r="L26" s="41"/>
      <c r="M26" s="41"/>
    </row>
    <row r="27" ht="15" customHeight="1" spans="1:13">
      <c r="A27" s="25"/>
      <c r="B27" s="26"/>
      <c r="C27" s="27"/>
      <c r="D27" s="25"/>
      <c r="E27" s="29"/>
      <c r="F27" s="28"/>
      <c r="G27" s="31"/>
      <c r="H27" s="25"/>
      <c r="I27" s="29"/>
      <c r="J27" s="29" t="str">
        <f t="shared" si="0"/>
        <v/>
      </c>
      <c r="K27" s="29" t="str">
        <f t="shared" si="1"/>
        <v/>
      </c>
      <c r="L27" s="41"/>
      <c r="M27" s="41"/>
    </row>
    <row r="28" ht="15" customHeight="1" spans="1:13">
      <c r="A28" s="25"/>
      <c r="B28" s="26"/>
      <c r="C28" s="27"/>
      <c r="D28" s="25"/>
      <c r="E28" s="29"/>
      <c r="F28" s="28"/>
      <c r="G28" s="31"/>
      <c r="H28" s="25"/>
      <c r="I28" s="29"/>
      <c r="J28" s="29" t="str">
        <f t="shared" si="0"/>
        <v/>
      </c>
      <c r="K28" s="29" t="str">
        <f t="shared" si="1"/>
        <v/>
      </c>
      <c r="L28" s="41"/>
      <c r="M28" s="41"/>
    </row>
    <row r="29" ht="15" customHeight="1" spans="1:13">
      <c r="A29" s="100" t="s">
        <v>402</v>
      </c>
      <c r="B29" s="101"/>
      <c r="C29" s="101"/>
      <c r="D29" s="25"/>
      <c r="E29" s="29"/>
      <c r="F29" s="35">
        <f>SUM(F7:F28)</f>
        <v>0</v>
      </c>
      <c r="G29" s="36">
        <f>SUM(G7:G28)</f>
        <v>0</v>
      </c>
      <c r="H29" s="36"/>
      <c r="I29" s="36">
        <f>SUM(I7:I28)</f>
        <v>0</v>
      </c>
      <c r="J29" s="37" t="str">
        <f t="shared" si="0"/>
        <v/>
      </c>
      <c r="K29" s="37" t="str">
        <f t="shared" si="1"/>
        <v/>
      </c>
      <c r="L29" s="41"/>
      <c r="M29" s="41"/>
    </row>
    <row r="30" ht="15" customHeight="1" spans="1:13">
      <c r="A30" s="26" t="s">
        <v>441</v>
      </c>
      <c r="B30" s="26"/>
      <c r="C30" s="26"/>
      <c r="D30" s="25"/>
      <c r="E30" s="29"/>
      <c r="F30" s="28"/>
      <c r="G30" s="31"/>
      <c r="H30" s="25"/>
      <c r="I30" s="29"/>
      <c r="J30" s="29" t="str">
        <f t="shared" si="0"/>
        <v/>
      </c>
      <c r="K30" s="29" t="str">
        <f t="shared" si="1"/>
        <v/>
      </c>
      <c r="L30" s="41"/>
      <c r="M30" s="41"/>
    </row>
    <row r="31" s="14" customFormat="1" ht="15" customHeight="1" spans="1:13">
      <c r="A31" s="100" t="s">
        <v>405</v>
      </c>
      <c r="B31" s="100"/>
      <c r="C31" s="100"/>
      <c r="D31" s="22"/>
      <c r="E31" s="37"/>
      <c r="F31" s="35">
        <f>F29-F30</f>
        <v>0</v>
      </c>
      <c r="G31" s="36">
        <f t="shared" ref="G31:I31" si="2">G29-G30</f>
        <v>0</v>
      </c>
      <c r="H31" s="22"/>
      <c r="I31" s="37">
        <f t="shared" si="2"/>
        <v>0</v>
      </c>
      <c r="J31" s="37" t="str">
        <f t="shared" si="0"/>
        <v/>
      </c>
      <c r="K31" s="37" t="str">
        <f t="shared" si="1"/>
        <v/>
      </c>
      <c r="L31" s="42"/>
      <c r="M31" s="42"/>
    </row>
  </sheetData>
  <mergeCells count="5">
    <mergeCell ref="A2:L2"/>
    <mergeCell ref="A3:L3"/>
    <mergeCell ref="A29:C29"/>
    <mergeCell ref="A30:C30"/>
    <mergeCell ref="A31:C31"/>
  </mergeCells>
  <hyperlinks>
    <hyperlink ref="A1" location="索引目录!E49" display="返回索引页"/>
    <hyperlink ref="B1" location="无形资产汇总!B15" display="返回"/>
  </hyperlinks>
  <pageMargins left="0.7" right="0.7" top="0.75" bottom="0.75" header="0.3" footer="0.3"/>
  <pageSetup paperSize="9" scale="64" orientation="portrait"/>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0">
    <pageSetUpPr fitToPage="1"/>
  </sheetPr>
  <dimension ref="A1:K31"/>
  <sheetViews>
    <sheetView view="pageBreakPreview" zoomScale="80" zoomScaleNormal="90" workbookViewId="0">
      <pane ySplit="6" topLeftCell="A7" activePane="bottomLeft" state="frozen"/>
      <selection/>
      <selection pane="bottomLeft" activeCell="J6" sqref="J6"/>
    </sheetView>
  </sheetViews>
  <sheetFormatPr defaultColWidth="9" defaultRowHeight="15.75" customHeight="1"/>
  <cols>
    <col min="1" max="1" width="7.625" style="15" customWidth="1"/>
    <col min="2" max="2" width="30.125" style="15" customWidth="1"/>
    <col min="3" max="3" width="11.75" style="15" customWidth="1"/>
    <col min="4" max="4" width="15.25" style="15" hidden="1" customWidth="1" outlineLevel="1"/>
    <col min="5" max="5" width="17.625" style="15" customWidth="1" collapsed="1"/>
    <col min="6" max="6" width="17.625" style="15" customWidth="1"/>
    <col min="7" max="7" width="15.125" style="15" customWidth="1"/>
    <col min="8" max="8" width="8.25" style="15" customWidth="1"/>
    <col min="9" max="9" width="16.75" style="15" customWidth="1"/>
    <col min="10" max="10" width="11.375" style="15" customWidth="1"/>
    <col min="11" max="16384" width="9" style="15"/>
  </cols>
  <sheetData>
    <row r="1" s="86" customFormat="1" ht="10.5" spans="1:9">
      <c r="A1" s="87" t="s">
        <v>271</v>
      </c>
      <c r="B1" s="87" t="s">
        <v>272</v>
      </c>
      <c r="C1" s="88"/>
      <c r="D1" s="88"/>
      <c r="E1" s="88"/>
      <c r="F1" s="88"/>
      <c r="G1" s="88"/>
      <c r="H1" s="88"/>
      <c r="I1" s="88"/>
    </row>
    <row r="2" s="12" customFormat="1" ht="30" customHeight="1" spans="1:9">
      <c r="A2" s="19" t="s">
        <v>1442</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38"/>
      <c r="G3" s="38"/>
      <c r="H3" s="38"/>
      <c r="I3" s="38"/>
    </row>
    <row r="4" ht="15" customHeight="1" spans="1:11">
      <c r="A4" s="20"/>
      <c r="B4" s="20"/>
      <c r="C4" s="20"/>
      <c r="D4" s="20"/>
      <c r="E4" s="20"/>
      <c r="F4" s="38"/>
      <c r="G4" s="38"/>
      <c r="H4" s="38"/>
      <c r="I4" s="39" t="s">
        <v>1443</v>
      </c>
      <c r="K4" s="39"/>
    </row>
    <row r="5" ht="15" customHeight="1" spans="1:9">
      <c r="A5" s="21" t="str">
        <f>封面!D7&amp;封面!F7</f>
        <v>产权持有单位：北京巴布科克·威尔科克斯有限公司</v>
      </c>
      <c r="I5" s="39" t="s">
        <v>327</v>
      </c>
    </row>
    <row r="6" s="92" customFormat="1" ht="19.9" customHeight="1" spans="1:10">
      <c r="A6" s="56" t="s">
        <v>328</v>
      </c>
      <c r="B6" s="56" t="s">
        <v>1444</v>
      </c>
      <c r="C6" s="56" t="s">
        <v>411</v>
      </c>
      <c r="D6" s="93" t="s">
        <v>333</v>
      </c>
      <c r="E6" s="24" t="s">
        <v>334</v>
      </c>
      <c r="F6" s="56" t="s">
        <v>335</v>
      </c>
      <c r="G6" s="56" t="s">
        <v>336</v>
      </c>
      <c r="H6" s="56" t="s">
        <v>337</v>
      </c>
      <c r="I6" s="56" t="s">
        <v>338</v>
      </c>
      <c r="J6" s="40" t="s">
        <v>345</v>
      </c>
    </row>
    <row r="7" ht="15" customHeight="1" spans="1:10">
      <c r="A7" s="25"/>
      <c r="B7" s="26"/>
      <c r="C7" s="27"/>
      <c r="D7" s="28"/>
      <c r="E7" s="31"/>
      <c r="F7" s="29"/>
      <c r="G7" s="70" t="str">
        <f>IF(OR(AND(E7=0,F7=0),F7=0),"",F7-E7)</f>
        <v/>
      </c>
      <c r="H7" s="70" t="str">
        <f>IF(ISERROR(G7/E7),"",G7/ABS(E7)*100)</f>
        <v/>
      </c>
      <c r="I7" s="41"/>
      <c r="J7" s="41"/>
    </row>
    <row r="8" ht="15" customHeight="1" spans="1:10">
      <c r="A8" s="25"/>
      <c r="B8" s="26"/>
      <c r="C8" s="27"/>
      <c r="D8" s="28"/>
      <c r="E8" s="31"/>
      <c r="F8" s="29"/>
      <c r="G8" s="29" t="str">
        <f t="shared" ref="G8:G31" si="0">IF(OR(AND(E8=0,F8=0),F8=0),"",F8-E8)</f>
        <v/>
      </c>
      <c r="H8" s="29" t="str">
        <f t="shared" ref="H8:H31" si="1">IF(ISERROR(G8/E8),"",G8/ABS(E8)*100)</f>
        <v/>
      </c>
      <c r="I8" s="41"/>
      <c r="J8" s="41"/>
    </row>
    <row r="9" ht="15" customHeight="1" spans="1:10">
      <c r="A9" s="25"/>
      <c r="B9" s="26"/>
      <c r="C9" s="27"/>
      <c r="D9" s="28"/>
      <c r="E9" s="31"/>
      <c r="F9" s="29"/>
      <c r="G9" s="29" t="str">
        <f t="shared" si="0"/>
        <v/>
      </c>
      <c r="H9" s="29" t="str">
        <f t="shared" si="1"/>
        <v/>
      </c>
      <c r="I9" s="41"/>
      <c r="J9" s="41"/>
    </row>
    <row r="10" ht="15" customHeight="1" spans="1:10">
      <c r="A10" s="25"/>
      <c r="B10" s="26"/>
      <c r="C10" s="27"/>
      <c r="D10" s="28"/>
      <c r="E10" s="31"/>
      <c r="F10" s="29"/>
      <c r="G10" s="29" t="str">
        <f t="shared" si="0"/>
        <v/>
      </c>
      <c r="H10" s="29" t="str">
        <f t="shared" si="1"/>
        <v/>
      </c>
      <c r="I10" s="41"/>
      <c r="J10" s="41"/>
    </row>
    <row r="11" ht="15" customHeight="1" spans="1:10">
      <c r="A11" s="25"/>
      <c r="B11" s="26"/>
      <c r="C11" s="27"/>
      <c r="D11" s="28"/>
      <c r="E11" s="31"/>
      <c r="F11" s="29"/>
      <c r="G11" s="29" t="str">
        <f t="shared" si="0"/>
        <v/>
      </c>
      <c r="H11" s="29" t="str">
        <f t="shared" si="1"/>
        <v/>
      </c>
      <c r="I11" s="41"/>
      <c r="J11" s="41"/>
    </row>
    <row r="12" ht="15" customHeight="1" spans="1:10">
      <c r="A12" s="25"/>
      <c r="B12" s="26"/>
      <c r="C12" s="27"/>
      <c r="D12" s="28"/>
      <c r="E12" s="31"/>
      <c r="F12" s="29"/>
      <c r="G12" s="29" t="str">
        <f t="shared" si="0"/>
        <v/>
      </c>
      <c r="H12" s="29" t="str">
        <f t="shared" si="1"/>
        <v/>
      </c>
      <c r="I12" s="41"/>
      <c r="J12" s="41"/>
    </row>
    <row r="13" ht="15" customHeight="1" spans="1:10">
      <c r="A13" s="25"/>
      <c r="B13" s="26"/>
      <c r="C13" s="27"/>
      <c r="D13" s="28"/>
      <c r="E13" s="31"/>
      <c r="F13" s="29"/>
      <c r="G13" s="29" t="str">
        <f t="shared" si="0"/>
        <v/>
      </c>
      <c r="H13" s="29" t="str">
        <f t="shared" si="1"/>
        <v/>
      </c>
      <c r="I13" s="41"/>
      <c r="J13" s="41"/>
    </row>
    <row r="14" ht="15" customHeight="1" spans="1:10">
      <c r="A14" s="25"/>
      <c r="B14" s="26"/>
      <c r="C14" s="27"/>
      <c r="D14" s="28"/>
      <c r="E14" s="31"/>
      <c r="F14" s="29"/>
      <c r="G14" s="29" t="str">
        <f t="shared" si="0"/>
        <v/>
      </c>
      <c r="H14" s="29" t="str">
        <f t="shared" si="1"/>
        <v/>
      </c>
      <c r="I14" s="41"/>
      <c r="J14" s="41"/>
    </row>
    <row r="15" ht="15" customHeight="1" spans="1:10">
      <c r="A15" s="25"/>
      <c r="B15" s="26"/>
      <c r="C15" s="27"/>
      <c r="D15" s="28"/>
      <c r="E15" s="31"/>
      <c r="F15" s="29"/>
      <c r="G15" s="29" t="str">
        <f t="shared" si="0"/>
        <v/>
      </c>
      <c r="H15" s="29" t="str">
        <f t="shared" si="1"/>
        <v/>
      </c>
      <c r="I15" s="41"/>
      <c r="J15" s="41"/>
    </row>
    <row r="16" ht="15" customHeight="1" spans="1:10">
      <c r="A16" s="25"/>
      <c r="B16" s="26"/>
      <c r="C16" s="27"/>
      <c r="D16" s="28"/>
      <c r="E16" s="31"/>
      <c r="F16" s="29"/>
      <c r="G16" s="29" t="str">
        <f t="shared" si="0"/>
        <v/>
      </c>
      <c r="H16" s="29" t="str">
        <f t="shared" si="1"/>
        <v/>
      </c>
      <c r="I16" s="41"/>
      <c r="J16" s="41"/>
    </row>
    <row r="17" ht="15" customHeight="1" spans="1:10">
      <c r="A17" s="25"/>
      <c r="B17" s="26"/>
      <c r="C17" s="27"/>
      <c r="D17" s="28"/>
      <c r="E17" s="31"/>
      <c r="F17" s="29"/>
      <c r="G17" s="29" t="str">
        <f t="shared" si="0"/>
        <v/>
      </c>
      <c r="H17" s="29" t="str">
        <f t="shared" si="1"/>
        <v/>
      </c>
      <c r="I17" s="41"/>
      <c r="J17" s="41"/>
    </row>
    <row r="18" ht="15" customHeight="1" spans="1:10">
      <c r="A18" s="25"/>
      <c r="B18" s="26"/>
      <c r="C18" s="27"/>
      <c r="D18" s="28"/>
      <c r="E18" s="31"/>
      <c r="F18" s="29"/>
      <c r="G18" s="29" t="str">
        <f t="shared" si="0"/>
        <v/>
      </c>
      <c r="H18" s="29" t="str">
        <f t="shared" si="1"/>
        <v/>
      </c>
      <c r="I18" s="41"/>
      <c r="J18" s="41"/>
    </row>
    <row r="19" ht="15" customHeight="1" spans="1:10">
      <c r="A19" s="25"/>
      <c r="B19" s="26"/>
      <c r="C19" s="27"/>
      <c r="D19" s="28"/>
      <c r="E19" s="31"/>
      <c r="F19" s="29"/>
      <c r="G19" s="29" t="str">
        <f t="shared" si="0"/>
        <v/>
      </c>
      <c r="H19" s="29" t="str">
        <f t="shared" si="1"/>
        <v/>
      </c>
      <c r="I19" s="41"/>
      <c r="J19" s="41"/>
    </row>
    <row r="20" ht="15" customHeight="1" spans="1:10">
      <c r="A20" s="25"/>
      <c r="B20" s="26"/>
      <c r="C20" s="27"/>
      <c r="D20" s="28"/>
      <c r="E20" s="31"/>
      <c r="F20" s="29"/>
      <c r="G20" s="29" t="str">
        <f t="shared" si="0"/>
        <v/>
      </c>
      <c r="H20" s="29" t="str">
        <f t="shared" si="1"/>
        <v/>
      </c>
      <c r="I20" s="41"/>
      <c r="J20" s="41"/>
    </row>
    <row r="21" ht="15" customHeight="1" spans="1:10">
      <c r="A21" s="25"/>
      <c r="B21" s="26"/>
      <c r="C21" s="27"/>
      <c r="D21" s="28"/>
      <c r="E21" s="31"/>
      <c r="F21" s="29"/>
      <c r="G21" s="29" t="str">
        <f t="shared" si="0"/>
        <v/>
      </c>
      <c r="H21" s="29" t="str">
        <f t="shared" si="1"/>
        <v/>
      </c>
      <c r="I21" s="41"/>
      <c r="J21" s="41"/>
    </row>
    <row r="22" ht="15" customHeight="1" spans="1:10">
      <c r="A22" s="25"/>
      <c r="B22" s="26"/>
      <c r="C22" s="27"/>
      <c r="D22" s="28"/>
      <c r="E22" s="31"/>
      <c r="F22" s="29"/>
      <c r="G22" s="29" t="str">
        <f t="shared" si="0"/>
        <v/>
      </c>
      <c r="H22" s="29" t="str">
        <f t="shared" si="1"/>
        <v/>
      </c>
      <c r="I22" s="41"/>
      <c r="J22" s="41"/>
    </row>
    <row r="23" ht="15" customHeight="1" spans="1:10">
      <c r="A23" s="25"/>
      <c r="B23" s="26"/>
      <c r="C23" s="27"/>
      <c r="D23" s="28"/>
      <c r="E23" s="31"/>
      <c r="F23" s="29"/>
      <c r="G23" s="29" t="str">
        <f t="shared" si="0"/>
        <v/>
      </c>
      <c r="H23" s="29" t="str">
        <f t="shared" si="1"/>
        <v/>
      </c>
      <c r="I23" s="41"/>
      <c r="J23" s="41"/>
    </row>
    <row r="24" ht="15" customHeight="1" spans="1:10">
      <c r="A24" s="25"/>
      <c r="B24" s="26"/>
      <c r="C24" s="27"/>
      <c r="D24" s="28"/>
      <c r="E24" s="31"/>
      <c r="F24" s="29"/>
      <c r="G24" s="29" t="str">
        <f t="shared" si="0"/>
        <v/>
      </c>
      <c r="H24" s="29" t="str">
        <f t="shared" si="1"/>
        <v/>
      </c>
      <c r="I24" s="41"/>
      <c r="J24" s="41"/>
    </row>
    <row r="25" ht="15" customHeight="1" spans="1:10">
      <c r="A25" s="25"/>
      <c r="B25" s="26"/>
      <c r="C25" s="27"/>
      <c r="D25" s="28"/>
      <c r="E25" s="31"/>
      <c r="F25" s="29"/>
      <c r="G25" s="29" t="str">
        <f t="shared" si="0"/>
        <v/>
      </c>
      <c r="H25" s="29" t="str">
        <f t="shared" si="1"/>
        <v/>
      </c>
      <c r="I25" s="41"/>
      <c r="J25" s="41"/>
    </row>
    <row r="26" ht="15" customHeight="1" spans="1:10">
      <c r="A26" s="25"/>
      <c r="B26" s="26"/>
      <c r="C26" s="27"/>
      <c r="D26" s="28"/>
      <c r="E26" s="31"/>
      <c r="F26" s="29"/>
      <c r="G26" s="29" t="str">
        <f t="shared" si="0"/>
        <v/>
      </c>
      <c r="H26" s="29" t="str">
        <f t="shared" si="1"/>
        <v/>
      </c>
      <c r="I26" s="41"/>
      <c r="J26" s="41"/>
    </row>
    <row r="27" ht="15" customHeight="1" spans="1:10">
      <c r="A27" s="25"/>
      <c r="B27" s="26"/>
      <c r="C27" s="27"/>
      <c r="D27" s="28"/>
      <c r="E27" s="31"/>
      <c r="F27" s="29"/>
      <c r="G27" s="29" t="str">
        <f t="shared" si="0"/>
        <v/>
      </c>
      <c r="H27" s="29" t="str">
        <f t="shared" si="1"/>
        <v/>
      </c>
      <c r="I27" s="41"/>
      <c r="J27" s="41"/>
    </row>
    <row r="28" ht="15" customHeight="1" spans="1:10">
      <c r="A28" s="25"/>
      <c r="B28" s="26"/>
      <c r="C28" s="27"/>
      <c r="D28" s="28"/>
      <c r="E28" s="31"/>
      <c r="F28" s="29"/>
      <c r="G28" s="29" t="str">
        <f t="shared" si="0"/>
        <v/>
      </c>
      <c r="H28" s="29" t="str">
        <f t="shared" si="1"/>
        <v/>
      </c>
      <c r="I28" s="41"/>
      <c r="J28" s="41"/>
    </row>
    <row r="29" ht="15" customHeight="1" spans="1:10">
      <c r="A29" s="25"/>
      <c r="B29" s="26"/>
      <c r="C29" s="27"/>
      <c r="D29" s="28"/>
      <c r="E29" s="31"/>
      <c r="F29" s="29"/>
      <c r="G29" s="29" t="str">
        <f t="shared" si="0"/>
        <v/>
      </c>
      <c r="H29" s="29" t="str">
        <f t="shared" si="1"/>
        <v/>
      </c>
      <c r="I29" s="41"/>
      <c r="J29" s="41"/>
    </row>
    <row r="30" ht="15" customHeight="1" spans="1:10">
      <c r="A30" s="25"/>
      <c r="B30" s="26"/>
      <c r="C30" s="27"/>
      <c r="D30" s="28"/>
      <c r="E30" s="31"/>
      <c r="F30" s="29"/>
      <c r="G30" s="29" t="str">
        <f t="shared" si="0"/>
        <v/>
      </c>
      <c r="H30" s="29" t="str">
        <f t="shared" si="1"/>
        <v/>
      </c>
      <c r="I30" s="41"/>
      <c r="J30" s="41"/>
    </row>
    <row r="31" s="14" customFormat="1" ht="15" customHeight="1" spans="1:10">
      <c r="A31" s="32" t="s">
        <v>339</v>
      </c>
      <c r="B31" s="33"/>
      <c r="C31" s="89"/>
      <c r="D31" s="35">
        <f>SUM(D7:D30)</f>
        <v>0</v>
      </c>
      <c r="E31" s="36">
        <f>SUM(E7:E30)</f>
        <v>0</v>
      </c>
      <c r="F31" s="37">
        <f>SUM(F7:F30)</f>
        <v>0</v>
      </c>
      <c r="G31" s="37" t="str">
        <f t="shared" si="0"/>
        <v/>
      </c>
      <c r="H31" s="37" t="str">
        <f t="shared" si="1"/>
        <v/>
      </c>
      <c r="I31" s="42"/>
      <c r="J31" s="42"/>
    </row>
  </sheetData>
  <mergeCells count="3">
    <mergeCell ref="A2:I2"/>
    <mergeCell ref="A3:I3"/>
    <mergeCell ref="A31:B31"/>
  </mergeCells>
  <hyperlinks>
    <hyperlink ref="A1" location="索引目录!D50" display="返回索引页"/>
    <hyperlink ref="B1" location="非流动资产评估汇总!B41"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556">
    <pageSetUpPr fitToPage="1"/>
  </sheetPr>
  <dimension ref="A1:K31"/>
  <sheetViews>
    <sheetView view="pageBreakPreview" zoomScale="80" zoomScaleNormal="90" workbookViewId="0">
      <pane ySplit="6" topLeftCell="A7" activePane="bottomLeft" state="frozen"/>
      <selection/>
      <selection pane="bottomLeft" activeCell="J20" sqref="J20"/>
    </sheetView>
  </sheetViews>
  <sheetFormatPr defaultColWidth="9" defaultRowHeight="15.75" customHeight="1"/>
  <cols>
    <col min="1" max="1" width="7.625" style="15" customWidth="1"/>
    <col min="2" max="2" width="26.75" style="15" customWidth="1"/>
    <col min="3" max="3" width="12" style="15" customWidth="1"/>
    <col min="4" max="4" width="17.625" style="15" hidden="1" customWidth="1" outlineLevel="1"/>
    <col min="5" max="5" width="18.625" style="15" customWidth="1" collapsed="1"/>
    <col min="6" max="6" width="18.625" style="15" customWidth="1"/>
    <col min="7" max="7" width="16" style="15" customWidth="1"/>
    <col min="8" max="8" width="8.75" style="15" customWidth="1"/>
    <col min="9" max="9" width="16" style="15" customWidth="1"/>
    <col min="10" max="10" width="11.375" style="15" customWidth="1"/>
    <col min="11" max="16384" width="9" style="15"/>
  </cols>
  <sheetData>
    <row r="1" s="86" customFormat="1" ht="10.5" spans="1:9">
      <c r="A1" s="87" t="s">
        <v>271</v>
      </c>
      <c r="B1" s="87" t="s">
        <v>272</v>
      </c>
      <c r="C1" s="88"/>
      <c r="D1" s="88"/>
      <c r="E1" s="88"/>
      <c r="F1" s="88"/>
      <c r="G1" s="88"/>
      <c r="H1" s="88"/>
      <c r="I1" s="88"/>
    </row>
    <row r="2" s="12" customFormat="1" ht="30" customHeight="1" spans="1:9">
      <c r="A2" s="19" t="s">
        <v>1445</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38"/>
      <c r="G3" s="38"/>
      <c r="H3" s="38"/>
      <c r="I3" s="38"/>
    </row>
    <row r="4" ht="15" customHeight="1" spans="1:11">
      <c r="A4" s="20"/>
      <c r="B4" s="20"/>
      <c r="C4" s="20"/>
      <c r="D4" s="20"/>
      <c r="E4" s="20"/>
      <c r="F4" s="38"/>
      <c r="G4" s="38"/>
      <c r="H4" s="38"/>
      <c r="I4" s="39" t="s">
        <v>1446</v>
      </c>
      <c r="K4" s="39"/>
    </row>
    <row r="5" ht="15" customHeight="1" spans="1:9">
      <c r="A5" s="21" t="str">
        <f>封面!D7&amp;封面!F7</f>
        <v>产权持有单位：北京巴布科克·威尔科克斯有限公司</v>
      </c>
      <c r="I5" s="39" t="s">
        <v>327</v>
      </c>
    </row>
    <row r="6" s="92" customFormat="1" ht="19.9" customHeight="1" spans="1:10">
      <c r="A6" s="56" t="s">
        <v>328</v>
      </c>
      <c r="B6" s="56" t="s">
        <v>1444</v>
      </c>
      <c r="C6" s="22" t="s">
        <v>634</v>
      </c>
      <c r="D6" s="93" t="s">
        <v>333</v>
      </c>
      <c r="E6" s="24" t="s">
        <v>334</v>
      </c>
      <c r="F6" s="56" t="s">
        <v>335</v>
      </c>
      <c r="G6" s="56" t="s">
        <v>336</v>
      </c>
      <c r="H6" s="56" t="s">
        <v>337</v>
      </c>
      <c r="I6" s="56" t="s">
        <v>338</v>
      </c>
      <c r="J6" s="40" t="s">
        <v>345</v>
      </c>
    </row>
    <row r="7" ht="15" customHeight="1" spans="1:10">
      <c r="A7" s="25"/>
      <c r="B7" s="26"/>
      <c r="C7" s="27"/>
      <c r="D7" s="28"/>
      <c r="E7" s="31"/>
      <c r="F7" s="29"/>
      <c r="G7" s="70" t="str">
        <f>IF(OR(AND(E7=0,F7=0),F7=0),"",F7-E7)</f>
        <v/>
      </c>
      <c r="H7" s="70" t="str">
        <f>IF(ISERROR(G7/E7),"",G7/ABS(E7)*100)</f>
        <v/>
      </c>
      <c r="I7" s="41"/>
      <c r="J7" s="41"/>
    </row>
    <row r="8" ht="15" customHeight="1" spans="1:10">
      <c r="A8" s="25"/>
      <c r="B8" s="26"/>
      <c r="C8" s="27"/>
      <c r="D8" s="28"/>
      <c r="E8" s="31"/>
      <c r="F8" s="29"/>
      <c r="G8" s="29" t="str">
        <f t="shared" ref="G8:G31" si="0">IF(OR(AND(E8=0,F8=0),F8=0),"",F8-E8)</f>
        <v/>
      </c>
      <c r="H8" s="29" t="str">
        <f t="shared" ref="H8:H31" si="1">IF(ISERROR(G8/E8),"",G8/ABS(E8)*100)</f>
        <v/>
      </c>
      <c r="I8" s="41"/>
      <c r="J8" s="41"/>
    </row>
    <row r="9" ht="15" customHeight="1" spans="1:10">
      <c r="A9" s="25"/>
      <c r="B9" s="26"/>
      <c r="C9" s="27"/>
      <c r="D9" s="28"/>
      <c r="E9" s="31"/>
      <c r="F9" s="29"/>
      <c r="G9" s="29" t="str">
        <f t="shared" si="0"/>
        <v/>
      </c>
      <c r="H9" s="29" t="str">
        <f t="shared" si="1"/>
        <v/>
      </c>
      <c r="I9" s="41"/>
      <c r="J9" s="41"/>
    </row>
    <row r="10" ht="15" customHeight="1" spans="1:10">
      <c r="A10" s="25"/>
      <c r="B10" s="26"/>
      <c r="C10" s="27"/>
      <c r="D10" s="28"/>
      <c r="E10" s="31"/>
      <c r="F10" s="29"/>
      <c r="G10" s="29" t="str">
        <f t="shared" si="0"/>
        <v/>
      </c>
      <c r="H10" s="29" t="str">
        <f t="shared" si="1"/>
        <v/>
      </c>
      <c r="I10" s="41"/>
      <c r="J10" s="41"/>
    </row>
    <row r="11" ht="15" customHeight="1" spans="1:10">
      <c r="A11" s="25"/>
      <c r="B11" s="26"/>
      <c r="C11" s="27"/>
      <c r="D11" s="28"/>
      <c r="E11" s="31"/>
      <c r="F11" s="29"/>
      <c r="G11" s="29" t="str">
        <f t="shared" si="0"/>
        <v/>
      </c>
      <c r="H11" s="29" t="str">
        <f t="shared" si="1"/>
        <v/>
      </c>
      <c r="I11" s="41"/>
      <c r="J11" s="41"/>
    </row>
    <row r="12" ht="15" customHeight="1" spans="1:10">
      <c r="A12" s="25"/>
      <c r="B12" s="26"/>
      <c r="C12" s="27"/>
      <c r="D12" s="28"/>
      <c r="E12" s="31"/>
      <c r="F12" s="29"/>
      <c r="G12" s="29" t="str">
        <f t="shared" si="0"/>
        <v/>
      </c>
      <c r="H12" s="29" t="str">
        <f t="shared" si="1"/>
        <v/>
      </c>
      <c r="I12" s="41"/>
      <c r="J12" s="41"/>
    </row>
    <row r="13" ht="15" customHeight="1" spans="1:10">
      <c r="A13" s="25"/>
      <c r="B13" s="26"/>
      <c r="C13" s="27"/>
      <c r="D13" s="28"/>
      <c r="E13" s="31"/>
      <c r="F13" s="29"/>
      <c r="G13" s="29" t="str">
        <f t="shared" si="0"/>
        <v/>
      </c>
      <c r="H13" s="29" t="str">
        <f t="shared" si="1"/>
        <v/>
      </c>
      <c r="I13" s="41"/>
      <c r="J13" s="41"/>
    </row>
    <row r="14" ht="15" customHeight="1" spans="1:10">
      <c r="A14" s="25"/>
      <c r="B14" s="26"/>
      <c r="C14" s="27"/>
      <c r="D14" s="28"/>
      <c r="E14" s="31"/>
      <c r="F14" s="29"/>
      <c r="G14" s="29" t="str">
        <f t="shared" si="0"/>
        <v/>
      </c>
      <c r="H14" s="29" t="str">
        <f t="shared" si="1"/>
        <v/>
      </c>
      <c r="I14" s="41"/>
      <c r="J14" s="41"/>
    </row>
    <row r="15" ht="15" customHeight="1" spans="1:10">
      <c r="A15" s="25"/>
      <c r="B15" s="26"/>
      <c r="C15" s="27"/>
      <c r="D15" s="28"/>
      <c r="E15" s="31"/>
      <c r="F15" s="29"/>
      <c r="G15" s="29" t="str">
        <f t="shared" si="0"/>
        <v/>
      </c>
      <c r="H15" s="29" t="str">
        <f t="shared" si="1"/>
        <v/>
      </c>
      <c r="I15" s="41"/>
      <c r="J15" s="41"/>
    </row>
    <row r="16" ht="15" customHeight="1" spans="1:10">
      <c r="A16" s="25"/>
      <c r="B16" s="26"/>
      <c r="C16" s="27"/>
      <c r="D16" s="28"/>
      <c r="E16" s="31"/>
      <c r="F16" s="29"/>
      <c r="G16" s="29" t="str">
        <f t="shared" si="0"/>
        <v/>
      </c>
      <c r="H16" s="29" t="str">
        <f t="shared" si="1"/>
        <v/>
      </c>
      <c r="I16" s="41"/>
      <c r="J16" s="41"/>
    </row>
    <row r="17" ht="15" customHeight="1" spans="1:10">
      <c r="A17" s="25"/>
      <c r="B17" s="26"/>
      <c r="C17" s="27"/>
      <c r="D17" s="28"/>
      <c r="E17" s="31"/>
      <c r="F17" s="29"/>
      <c r="G17" s="29" t="str">
        <f t="shared" si="0"/>
        <v/>
      </c>
      <c r="H17" s="29" t="str">
        <f t="shared" si="1"/>
        <v/>
      </c>
      <c r="I17" s="41"/>
      <c r="J17" s="41"/>
    </row>
    <row r="18" ht="15" customHeight="1" spans="1:10">
      <c r="A18" s="25"/>
      <c r="B18" s="26"/>
      <c r="C18" s="27"/>
      <c r="D18" s="28"/>
      <c r="E18" s="31"/>
      <c r="F18" s="29"/>
      <c r="G18" s="29" t="str">
        <f t="shared" si="0"/>
        <v/>
      </c>
      <c r="H18" s="29" t="str">
        <f t="shared" si="1"/>
        <v/>
      </c>
      <c r="I18" s="41"/>
      <c r="J18" s="41"/>
    </row>
    <row r="19" ht="15" customHeight="1" spans="1:10">
      <c r="A19" s="25"/>
      <c r="B19" s="26"/>
      <c r="C19" s="27"/>
      <c r="D19" s="28"/>
      <c r="E19" s="31"/>
      <c r="F19" s="29"/>
      <c r="G19" s="29" t="str">
        <f t="shared" si="0"/>
        <v/>
      </c>
      <c r="H19" s="29" t="str">
        <f t="shared" si="1"/>
        <v/>
      </c>
      <c r="I19" s="41"/>
      <c r="J19" s="41"/>
    </row>
    <row r="20" ht="15" customHeight="1" spans="1:10">
      <c r="A20" s="25"/>
      <c r="B20" s="26"/>
      <c r="C20" s="27"/>
      <c r="D20" s="28"/>
      <c r="E20" s="31"/>
      <c r="F20" s="29"/>
      <c r="G20" s="29" t="str">
        <f t="shared" si="0"/>
        <v/>
      </c>
      <c r="H20" s="29" t="str">
        <f t="shared" si="1"/>
        <v/>
      </c>
      <c r="I20" s="41"/>
      <c r="J20" s="41"/>
    </row>
    <row r="21" ht="15" customHeight="1" spans="1:10">
      <c r="A21" s="25"/>
      <c r="B21" s="26"/>
      <c r="C21" s="27"/>
      <c r="D21" s="28"/>
      <c r="E21" s="31"/>
      <c r="F21" s="29"/>
      <c r="G21" s="29" t="str">
        <f t="shared" si="0"/>
        <v/>
      </c>
      <c r="H21" s="29" t="str">
        <f t="shared" si="1"/>
        <v/>
      </c>
      <c r="I21" s="41"/>
      <c r="J21" s="41"/>
    </row>
    <row r="22" ht="15" customHeight="1" spans="1:10">
      <c r="A22" s="25"/>
      <c r="B22" s="26"/>
      <c r="C22" s="27"/>
      <c r="D22" s="28"/>
      <c r="E22" s="31"/>
      <c r="F22" s="29"/>
      <c r="G22" s="29" t="str">
        <f t="shared" si="0"/>
        <v/>
      </c>
      <c r="H22" s="29" t="str">
        <f t="shared" si="1"/>
        <v/>
      </c>
      <c r="I22" s="41"/>
      <c r="J22" s="41"/>
    </row>
    <row r="23" ht="15" customHeight="1" spans="1:10">
      <c r="A23" s="25"/>
      <c r="B23" s="26"/>
      <c r="C23" s="27"/>
      <c r="D23" s="28"/>
      <c r="E23" s="31"/>
      <c r="F23" s="29"/>
      <c r="G23" s="29" t="str">
        <f t="shared" si="0"/>
        <v/>
      </c>
      <c r="H23" s="29" t="str">
        <f t="shared" si="1"/>
        <v/>
      </c>
      <c r="I23" s="41"/>
      <c r="J23" s="41"/>
    </row>
    <row r="24" ht="15" customHeight="1" spans="1:10">
      <c r="A24" s="25"/>
      <c r="B24" s="26"/>
      <c r="C24" s="27"/>
      <c r="D24" s="28"/>
      <c r="E24" s="31"/>
      <c r="F24" s="29"/>
      <c r="G24" s="29" t="str">
        <f t="shared" si="0"/>
        <v/>
      </c>
      <c r="H24" s="29" t="str">
        <f t="shared" si="1"/>
        <v/>
      </c>
      <c r="I24" s="41"/>
      <c r="J24" s="41"/>
    </row>
    <row r="25" ht="15" customHeight="1" spans="1:10">
      <c r="A25" s="25"/>
      <c r="B25" s="26"/>
      <c r="C25" s="27"/>
      <c r="D25" s="28"/>
      <c r="E25" s="31"/>
      <c r="F25" s="29"/>
      <c r="G25" s="29" t="str">
        <f t="shared" si="0"/>
        <v/>
      </c>
      <c r="H25" s="29" t="str">
        <f t="shared" si="1"/>
        <v/>
      </c>
      <c r="I25" s="41"/>
      <c r="J25" s="41"/>
    </row>
    <row r="26" ht="15" customHeight="1" spans="1:10">
      <c r="A26" s="25"/>
      <c r="B26" s="26"/>
      <c r="C26" s="27"/>
      <c r="D26" s="28"/>
      <c r="E26" s="31"/>
      <c r="F26" s="29"/>
      <c r="G26" s="29" t="str">
        <f t="shared" si="0"/>
        <v/>
      </c>
      <c r="H26" s="29" t="str">
        <f t="shared" si="1"/>
        <v/>
      </c>
      <c r="I26" s="41"/>
      <c r="J26" s="41"/>
    </row>
    <row r="27" ht="15" customHeight="1" spans="1:10">
      <c r="A27" s="25"/>
      <c r="B27" s="26"/>
      <c r="C27" s="27"/>
      <c r="D27" s="28"/>
      <c r="E27" s="31"/>
      <c r="F27" s="29"/>
      <c r="G27" s="29" t="str">
        <f t="shared" si="0"/>
        <v/>
      </c>
      <c r="H27" s="29" t="str">
        <f t="shared" si="1"/>
        <v/>
      </c>
      <c r="I27" s="41"/>
      <c r="J27" s="41"/>
    </row>
    <row r="28" ht="15" customHeight="1" spans="1:10">
      <c r="A28" s="25"/>
      <c r="B28" s="26"/>
      <c r="C28" s="27"/>
      <c r="D28" s="28"/>
      <c r="E28" s="31"/>
      <c r="F28" s="29"/>
      <c r="G28" s="29" t="str">
        <f t="shared" si="0"/>
        <v/>
      </c>
      <c r="H28" s="29" t="str">
        <f t="shared" si="1"/>
        <v/>
      </c>
      <c r="I28" s="41"/>
      <c r="J28" s="41"/>
    </row>
    <row r="29" s="14" customFormat="1" ht="15" customHeight="1" spans="1:10">
      <c r="A29" s="94" t="s">
        <v>402</v>
      </c>
      <c r="B29" s="95"/>
      <c r="C29" s="89"/>
      <c r="D29" s="35">
        <f>SUM(D7:D28)</f>
        <v>0</v>
      </c>
      <c r="E29" s="36">
        <f>SUM(E7:E28)</f>
        <v>0</v>
      </c>
      <c r="F29" s="37">
        <f>SUM(F7:F28)</f>
        <v>0</v>
      </c>
      <c r="G29" s="37" t="str">
        <f t="shared" si="0"/>
        <v/>
      </c>
      <c r="H29" s="37" t="str">
        <f t="shared" si="1"/>
        <v/>
      </c>
      <c r="I29" s="42"/>
      <c r="J29" s="42"/>
    </row>
    <row r="30" ht="15" customHeight="1" spans="1:10">
      <c r="A30" s="96" t="s">
        <v>441</v>
      </c>
      <c r="B30" s="97"/>
      <c r="C30" s="98"/>
      <c r="D30" s="28"/>
      <c r="E30" s="31"/>
      <c r="F30" s="29">
        <v>0</v>
      </c>
      <c r="G30" s="29" t="str">
        <f t="shared" si="0"/>
        <v/>
      </c>
      <c r="H30" s="29" t="str">
        <f t="shared" si="1"/>
        <v/>
      </c>
      <c r="I30" s="41"/>
      <c r="J30" s="41"/>
    </row>
    <row r="31" s="14" customFormat="1" ht="15" customHeight="1" spans="1:10">
      <c r="A31" s="94" t="s">
        <v>405</v>
      </c>
      <c r="B31" s="95"/>
      <c r="C31" s="89"/>
      <c r="D31" s="35">
        <f>D29-D30</f>
        <v>0</v>
      </c>
      <c r="E31" s="36">
        <f>E29-E30</f>
        <v>0</v>
      </c>
      <c r="F31" s="37">
        <f>F29-F30</f>
        <v>0</v>
      </c>
      <c r="G31" s="37" t="str">
        <f t="shared" si="0"/>
        <v/>
      </c>
      <c r="H31" s="37" t="str">
        <f t="shared" si="1"/>
        <v/>
      </c>
      <c r="I31" s="42"/>
      <c r="J31" s="42"/>
    </row>
  </sheetData>
  <mergeCells count="5">
    <mergeCell ref="A2:I2"/>
    <mergeCell ref="A3:I3"/>
    <mergeCell ref="A29:B29"/>
    <mergeCell ref="A30:B30"/>
    <mergeCell ref="A31:B31"/>
  </mergeCells>
  <hyperlinks>
    <hyperlink ref="A1" location="索引目录!D51" display="返回索引页"/>
    <hyperlink ref="B1" location="非流动资产评估汇总!B4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pageSetUpPr fitToPage="1"/>
  </sheetPr>
  <dimension ref="A1:M31"/>
  <sheetViews>
    <sheetView view="pageBreakPreview" zoomScale="80" zoomScaleNormal="90" workbookViewId="0">
      <pane ySplit="6" topLeftCell="A7" activePane="bottomLeft" state="frozen"/>
      <selection/>
      <selection pane="bottomLeft" activeCell="M6" sqref="M6"/>
    </sheetView>
  </sheetViews>
  <sheetFormatPr defaultColWidth="9" defaultRowHeight="15.75" customHeight="1"/>
  <cols>
    <col min="1" max="1" width="7.625" style="15" customWidth="1"/>
    <col min="2" max="2" width="24.125" style="15" customWidth="1"/>
    <col min="3" max="3" width="9.625" style="15" customWidth="1"/>
    <col min="4" max="4" width="11.25" style="15" customWidth="1"/>
    <col min="5" max="5" width="8.125" style="15" customWidth="1"/>
    <col min="6" max="6" width="14.25" style="15" hidden="1" customWidth="1" outlineLevel="1"/>
    <col min="7" max="7" width="14.25" style="15" customWidth="1" collapsed="1"/>
    <col min="8" max="8" width="7" style="15" customWidth="1"/>
    <col min="9" max="9" width="14.25" style="15" customWidth="1"/>
    <col min="10" max="10" width="12.25" style="15" customWidth="1"/>
    <col min="11" max="11" width="8.125" style="15" customWidth="1"/>
    <col min="12" max="12" width="10" style="15" customWidth="1"/>
    <col min="13" max="13" width="11.375" style="15" customWidth="1"/>
    <col min="14" max="16384" width="9" style="15"/>
  </cols>
  <sheetData>
    <row r="1" s="86" customFormat="1" ht="10.5" spans="1:12">
      <c r="A1" s="91" t="s">
        <v>324</v>
      </c>
      <c r="B1" s="87" t="s">
        <v>272</v>
      </c>
      <c r="C1" s="88"/>
      <c r="D1" s="88"/>
      <c r="E1" s="88"/>
      <c r="F1" s="88"/>
      <c r="G1" s="88"/>
      <c r="H1" s="88"/>
      <c r="I1" s="88"/>
      <c r="J1" s="88"/>
      <c r="K1" s="88"/>
      <c r="L1" s="88"/>
    </row>
    <row r="2" s="12" customFormat="1" ht="30" customHeight="1" spans="1:12">
      <c r="A2" s="19" t="s">
        <v>1447</v>
      </c>
      <c r="B2" s="19"/>
      <c r="C2" s="19"/>
      <c r="D2" s="19"/>
      <c r="E2" s="19"/>
      <c r="F2" s="19"/>
      <c r="G2" s="19"/>
      <c r="H2" s="19"/>
      <c r="I2" s="19"/>
      <c r="J2" s="19"/>
      <c r="K2" s="19"/>
      <c r="L2" s="19"/>
    </row>
    <row r="3" ht="15" customHeight="1" spans="1:12">
      <c r="A3" s="20" t="str">
        <f>CONCATENATE(封面!D9,封面!F9,封面!G9,封面!H9,封面!I9,封面!J9,封面!K9)</f>
        <v>评估基准日：2025年1月31日</v>
      </c>
      <c r="B3" s="20"/>
      <c r="C3" s="20"/>
      <c r="D3" s="20"/>
      <c r="E3" s="20"/>
      <c r="F3" s="20"/>
      <c r="G3" s="20"/>
      <c r="H3" s="38"/>
      <c r="I3" s="38"/>
      <c r="J3" s="38"/>
      <c r="K3" s="38"/>
      <c r="L3" s="38"/>
    </row>
    <row r="4" ht="15" customHeight="1" spans="1:12">
      <c r="A4" s="20"/>
      <c r="B4" s="20"/>
      <c r="C4" s="20"/>
      <c r="D4" s="20"/>
      <c r="E4" s="20"/>
      <c r="F4" s="20"/>
      <c r="G4" s="20"/>
      <c r="H4" s="38"/>
      <c r="I4" s="38"/>
      <c r="J4" s="38"/>
      <c r="K4" s="39"/>
      <c r="L4" s="39" t="s">
        <v>1448</v>
      </c>
    </row>
    <row r="5" ht="15" customHeight="1" spans="1:12">
      <c r="A5" s="21" t="str">
        <f>封面!D7&amp;封面!F7</f>
        <v>产权持有单位：北京巴布科克·威尔科克斯有限公司</v>
      </c>
      <c r="L5" s="39" t="s">
        <v>327</v>
      </c>
    </row>
    <row r="6" s="92" customFormat="1" ht="26" spans="1:13">
      <c r="A6" s="56" t="s">
        <v>328</v>
      </c>
      <c r="B6" s="56" t="s">
        <v>1449</v>
      </c>
      <c r="C6" s="56" t="s">
        <v>1392</v>
      </c>
      <c r="D6" s="56" t="s">
        <v>1450</v>
      </c>
      <c r="E6" s="56" t="s">
        <v>1451</v>
      </c>
      <c r="F6" s="93" t="s">
        <v>333</v>
      </c>
      <c r="G6" s="24" t="s">
        <v>334</v>
      </c>
      <c r="H6" s="56" t="s">
        <v>1452</v>
      </c>
      <c r="I6" s="56" t="s">
        <v>335</v>
      </c>
      <c r="J6" s="56" t="s">
        <v>336</v>
      </c>
      <c r="K6" s="56" t="s">
        <v>337</v>
      </c>
      <c r="L6" s="56" t="s">
        <v>338</v>
      </c>
      <c r="M6" s="40" t="s">
        <v>345</v>
      </c>
    </row>
    <row r="7" ht="15" customHeight="1" spans="1:13">
      <c r="A7" s="25"/>
      <c r="B7" s="26"/>
      <c r="C7" s="27"/>
      <c r="D7" s="29"/>
      <c r="E7" s="25"/>
      <c r="F7" s="28"/>
      <c r="G7" s="31"/>
      <c r="H7" s="25"/>
      <c r="I7" s="29"/>
      <c r="J7" s="70" t="str">
        <f t="shared" ref="J7:J31" si="0">IF(OR(AND(G7=0,I7=0),I7=0),"",I7-G7)</f>
        <v/>
      </c>
      <c r="K7" s="70" t="str">
        <f t="shared" ref="K7:K31" si="1">IF(ISERROR(J7/G7),"",J7/ABS(G7)*100)</f>
        <v/>
      </c>
      <c r="L7" s="41"/>
      <c r="M7" s="41"/>
    </row>
    <row r="8" ht="15" customHeight="1" spans="1:13">
      <c r="A8" s="25"/>
      <c r="B8" s="26"/>
      <c r="C8" s="27"/>
      <c r="D8" s="29"/>
      <c r="E8" s="25"/>
      <c r="F8" s="28"/>
      <c r="G8" s="31"/>
      <c r="H8" s="25"/>
      <c r="I8" s="29"/>
      <c r="J8" s="29" t="str">
        <f t="shared" si="0"/>
        <v/>
      </c>
      <c r="K8" s="29" t="str">
        <f t="shared" si="1"/>
        <v/>
      </c>
      <c r="L8" s="41"/>
      <c r="M8" s="41"/>
    </row>
    <row r="9" ht="15" customHeight="1" spans="1:13">
      <c r="A9" s="25"/>
      <c r="B9" s="26"/>
      <c r="C9" s="27"/>
      <c r="D9" s="29"/>
      <c r="E9" s="25"/>
      <c r="F9" s="28"/>
      <c r="G9" s="31"/>
      <c r="H9" s="25"/>
      <c r="I9" s="29"/>
      <c r="J9" s="29" t="str">
        <f t="shared" si="0"/>
        <v/>
      </c>
      <c r="K9" s="29" t="str">
        <f t="shared" si="1"/>
        <v/>
      </c>
      <c r="L9" s="41"/>
      <c r="M9" s="41"/>
    </row>
    <row r="10" ht="15" customHeight="1" spans="1:13">
      <c r="A10" s="25"/>
      <c r="B10" s="26"/>
      <c r="C10" s="27"/>
      <c r="D10" s="29"/>
      <c r="E10" s="25"/>
      <c r="F10" s="28"/>
      <c r="G10" s="31"/>
      <c r="H10" s="25"/>
      <c r="I10" s="29"/>
      <c r="J10" s="29" t="str">
        <f t="shared" si="0"/>
        <v/>
      </c>
      <c r="K10" s="29" t="str">
        <f t="shared" si="1"/>
        <v/>
      </c>
      <c r="L10" s="41"/>
      <c r="M10" s="41"/>
    </row>
    <row r="11" ht="15" customHeight="1" spans="1:13">
      <c r="A11" s="25"/>
      <c r="B11" s="26"/>
      <c r="C11" s="27"/>
      <c r="D11" s="29"/>
      <c r="E11" s="25"/>
      <c r="F11" s="28"/>
      <c r="G11" s="31"/>
      <c r="H11" s="25"/>
      <c r="I11" s="29"/>
      <c r="J11" s="29" t="str">
        <f t="shared" si="0"/>
        <v/>
      </c>
      <c r="K11" s="29" t="str">
        <f t="shared" si="1"/>
        <v/>
      </c>
      <c r="L11" s="41"/>
      <c r="M11" s="41"/>
    </row>
    <row r="12" ht="15" customHeight="1" spans="1:13">
      <c r="A12" s="25"/>
      <c r="B12" s="26"/>
      <c r="C12" s="27"/>
      <c r="D12" s="29"/>
      <c r="E12" s="25"/>
      <c r="F12" s="28"/>
      <c r="G12" s="31"/>
      <c r="H12" s="25"/>
      <c r="I12" s="29"/>
      <c r="J12" s="29" t="str">
        <f t="shared" si="0"/>
        <v/>
      </c>
      <c r="K12" s="29" t="str">
        <f t="shared" si="1"/>
        <v/>
      </c>
      <c r="L12" s="41"/>
      <c r="M12" s="41"/>
    </row>
    <row r="13" ht="15" customHeight="1" spans="1:13">
      <c r="A13" s="25"/>
      <c r="B13" s="26"/>
      <c r="C13" s="27"/>
      <c r="D13" s="29"/>
      <c r="E13" s="25"/>
      <c r="F13" s="28"/>
      <c r="G13" s="31"/>
      <c r="H13" s="25"/>
      <c r="I13" s="29"/>
      <c r="J13" s="29" t="str">
        <f t="shared" si="0"/>
        <v/>
      </c>
      <c r="K13" s="29" t="str">
        <f t="shared" si="1"/>
        <v/>
      </c>
      <c r="L13" s="41"/>
      <c r="M13" s="41"/>
    </row>
    <row r="14" ht="15" customHeight="1" spans="1:13">
      <c r="A14" s="25"/>
      <c r="B14" s="26"/>
      <c r="C14" s="27"/>
      <c r="D14" s="29"/>
      <c r="E14" s="25"/>
      <c r="F14" s="28"/>
      <c r="G14" s="31"/>
      <c r="H14" s="25"/>
      <c r="I14" s="29"/>
      <c r="J14" s="29" t="str">
        <f t="shared" si="0"/>
        <v/>
      </c>
      <c r="K14" s="29" t="str">
        <f t="shared" si="1"/>
        <v/>
      </c>
      <c r="L14" s="41"/>
      <c r="M14" s="41"/>
    </row>
    <row r="15" ht="15" customHeight="1" spans="1:13">
      <c r="A15" s="25"/>
      <c r="B15" s="26"/>
      <c r="C15" s="27"/>
      <c r="D15" s="29"/>
      <c r="E15" s="25"/>
      <c r="F15" s="28"/>
      <c r="G15" s="31"/>
      <c r="H15" s="25"/>
      <c r="I15" s="29"/>
      <c r="J15" s="29" t="str">
        <f t="shared" si="0"/>
        <v/>
      </c>
      <c r="K15" s="29" t="str">
        <f t="shared" si="1"/>
        <v/>
      </c>
      <c r="L15" s="41"/>
      <c r="M15" s="41"/>
    </row>
    <row r="16" ht="15" customHeight="1" spans="1:13">
      <c r="A16" s="25"/>
      <c r="B16" s="26"/>
      <c r="C16" s="27"/>
      <c r="D16" s="29"/>
      <c r="E16" s="25"/>
      <c r="F16" s="28"/>
      <c r="G16" s="31"/>
      <c r="H16" s="25"/>
      <c r="I16" s="29"/>
      <c r="J16" s="29" t="str">
        <f t="shared" si="0"/>
        <v/>
      </c>
      <c r="K16" s="29" t="str">
        <f t="shared" si="1"/>
        <v/>
      </c>
      <c r="L16" s="41"/>
      <c r="M16" s="41"/>
    </row>
    <row r="17" ht="15" customHeight="1" spans="1:13">
      <c r="A17" s="25"/>
      <c r="B17" s="26"/>
      <c r="C17" s="27"/>
      <c r="D17" s="29"/>
      <c r="E17" s="25"/>
      <c r="F17" s="28"/>
      <c r="G17" s="31"/>
      <c r="H17" s="25"/>
      <c r="I17" s="29"/>
      <c r="J17" s="29" t="str">
        <f t="shared" si="0"/>
        <v/>
      </c>
      <c r="K17" s="29" t="str">
        <f t="shared" si="1"/>
        <v/>
      </c>
      <c r="L17" s="41"/>
      <c r="M17" s="41"/>
    </row>
    <row r="18" ht="15" customHeight="1" spans="1:13">
      <c r="A18" s="25"/>
      <c r="B18" s="26"/>
      <c r="C18" s="27"/>
      <c r="D18" s="29"/>
      <c r="E18" s="25"/>
      <c r="F18" s="28"/>
      <c r="G18" s="31"/>
      <c r="H18" s="25"/>
      <c r="I18" s="29"/>
      <c r="J18" s="29" t="str">
        <f t="shared" si="0"/>
        <v/>
      </c>
      <c r="K18" s="29" t="str">
        <f t="shared" si="1"/>
        <v/>
      </c>
      <c r="L18" s="41"/>
      <c r="M18" s="41"/>
    </row>
    <row r="19" ht="15" customHeight="1" spans="1:13">
      <c r="A19" s="25"/>
      <c r="B19" s="26"/>
      <c r="C19" s="27"/>
      <c r="D19" s="29"/>
      <c r="E19" s="25"/>
      <c r="F19" s="28"/>
      <c r="G19" s="31"/>
      <c r="H19" s="25"/>
      <c r="I19" s="29"/>
      <c r="J19" s="29" t="str">
        <f t="shared" si="0"/>
        <v/>
      </c>
      <c r="K19" s="29" t="str">
        <f t="shared" si="1"/>
        <v/>
      </c>
      <c r="L19" s="41"/>
      <c r="M19" s="41"/>
    </row>
    <row r="20" ht="15" customHeight="1" spans="1:13">
      <c r="A20" s="25"/>
      <c r="B20" s="26"/>
      <c r="C20" s="27"/>
      <c r="D20" s="29"/>
      <c r="E20" s="25"/>
      <c r="F20" s="28"/>
      <c r="G20" s="31"/>
      <c r="H20" s="25"/>
      <c r="I20" s="29"/>
      <c r="J20" s="29" t="str">
        <f t="shared" si="0"/>
        <v/>
      </c>
      <c r="K20" s="29" t="str">
        <f t="shared" si="1"/>
        <v/>
      </c>
      <c r="L20" s="41"/>
      <c r="M20" s="41"/>
    </row>
    <row r="21" ht="15" customHeight="1" spans="1:13">
      <c r="A21" s="25"/>
      <c r="B21" s="26"/>
      <c r="C21" s="27"/>
      <c r="D21" s="29"/>
      <c r="E21" s="25"/>
      <c r="F21" s="28"/>
      <c r="G21" s="31"/>
      <c r="H21" s="25"/>
      <c r="I21" s="29"/>
      <c r="J21" s="29" t="str">
        <f t="shared" si="0"/>
        <v/>
      </c>
      <c r="K21" s="29" t="str">
        <f t="shared" si="1"/>
        <v/>
      </c>
      <c r="L21" s="41"/>
      <c r="M21" s="41"/>
    </row>
    <row r="22" ht="15" customHeight="1" spans="1:13">
      <c r="A22" s="25"/>
      <c r="B22" s="26"/>
      <c r="C22" s="27"/>
      <c r="D22" s="29"/>
      <c r="E22" s="25"/>
      <c r="F22" s="28"/>
      <c r="G22" s="31"/>
      <c r="H22" s="25"/>
      <c r="I22" s="29"/>
      <c r="J22" s="29" t="str">
        <f t="shared" si="0"/>
        <v/>
      </c>
      <c r="K22" s="29" t="str">
        <f t="shared" si="1"/>
        <v/>
      </c>
      <c r="L22" s="41"/>
      <c r="M22" s="41"/>
    </row>
    <row r="23" ht="15" customHeight="1" spans="1:13">
      <c r="A23" s="25"/>
      <c r="B23" s="26"/>
      <c r="C23" s="27"/>
      <c r="D23" s="29"/>
      <c r="E23" s="25"/>
      <c r="F23" s="28"/>
      <c r="G23" s="31"/>
      <c r="H23" s="25"/>
      <c r="I23" s="29"/>
      <c r="J23" s="29" t="str">
        <f t="shared" si="0"/>
        <v/>
      </c>
      <c r="K23" s="29" t="str">
        <f t="shared" si="1"/>
        <v/>
      </c>
      <c r="L23" s="41"/>
      <c r="M23" s="41"/>
    </row>
    <row r="24" ht="15" customHeight="1" spans="1:13">
      <c r="A24" s="25"/>
      <c r="B24" s="26"/>
      <c r="C24" s="27"/>
      <c r="D24" s="29"/>
      <c r="E24" s="25"/>
      <c r="F24" s="28"/>
      <c r="G24" s="31"/>
      <c r="H24" s="25"/>
      <c r="I24" s="29"/>
      <c r="J24" s="29" t="str">
        <f t="shared" si="0"/>
        <v/>
      </c>
      <c r="K24" s="29" t="str">
        <f t="shared" si="1"/>
        <v/>
      </c>
      <c r="L24" s="41"/>
      <c r="M24" s="41"/>
    </row>
    <row r="25" ht="15" customHeight="1" spans="1:13">
      <c r="A25" s="25"/>
      <c r="B25" s="26"/>
      <c r="C25" s="27"/>
      <c r="D25" s="29"/>
      <c r="E25" s="25"/>
      <c r="F25" s="28"/>
      <c r="G25" s="31"/>
      <c r="H25" s="25"/>
      <c r="I25" s="29"/>
      <c r="J25" s="29" t="str">
        <f t="shared" si="0"/>
        <v/>
      </c>
      <c r="K25" s="29" t="str">
        <f t="shared" si="1"/>
        <v/>
      </c>
      <c r="L25" s="41"/>
      <c r="M25" s="41"/>
    </row>
    <row r="26" ht="15" customHeight="1" spans="1:13">
      <c r="A26" s="25"/>
      <c r="B26" s="26"/>
      <c r="C26" s="27"/>
      <c r="D26" s="29"/>
      <c r="E26" s="25"/>
      <c r="F26" s="28"/>
      <c r="G26" s="31"/>
      <c r="H26" s="25"/>
      <c r="I26" s="29"/>
      <c r="J26" s="29" t="str">
        <f t="shared" si="0"/>
        <v/>
      </c>
      <c r="K26" s="29" t="str">
        <f t="shared" si="1"/>
        <v/>
      </c>
      <c r="L26" s="41"/>
      <c r="M26" s="41"/>
    </row>
    <row r="27" ht="15" customHeight="1" spans="1:13">
      <c r="A27" s="25"/>
      <c r="B27" s="26"/>
      <c r="C27" s="27"/>
      <c r="D27" s="29"/>
      <c r="E27" s="25"/>
      <c r="F27" s="28"/>
      <c r="G27" s="31"/>
      <c r="H27" s="25"/>
      <c r="I27" s="29"/>
      <c r="J27" s="29" t="str">
        <f t="shared" si="0"/>
        <v/>
      </c>
      <c r="K27" s="29" t="str">
        <f t="shared" si="1"/>
        <v/>
      </c>
      <c r="L27" s="41"/>
      <c r="M27" s="41"/>
    </row>
    <row r="28" ht="15" customHeight="1" spans="1:13">
      <c r="A28" s="25"/>
      <c r="B28" s="26"/>
      <c r="C28" s="27"/>
      <c r="D28" s="29"/>
      <c r="E28" s="25"/>
      <c r="F28" s="28"/>
      <c r="G28" s="31"/>
      <c r="H28" s="25"/>
      <c r="I28" s="29"/>
      <c r="J28" s="29" t="str">
        <f t="shared" si="0"/>
        <v/>
      </c>
      <c r="K28" s="29" t="str">
        <f t="shared" si="1"/>
        <v/>
      </c>
      <c r="L28" s="41"/>
      <c r="M28" s="41"/>
    </row>
    <row r="29" ht="15" customHeight="1" spans="1:13">
      <c r="A29" s="25"/>
      <c r="B29" s="26"/>
      <c r="C29" s="27"/>
      <c r="D29" s="29"/>
      <c r="E29" s="25"/>
      <c r="F29" s="28"/>
      <c r="G29" s="31"/>
      <c r="H29" s="25"/>
      <c r="I29" s="29"/>
      <c r="J29" s="29" t="str">
        <f t="shared" si="0"/>
        <v/>
      </c>
      <c r="K29" s="29" t="str">
        <f t="shared" si="1"/>
        <v/>
      </c>
      <c r="L29" s="41"/>
      <c r="M29" s="41"/>
    </row>
    <row r="30" ht="15" customHeight="1" spans="1:13">
      <c r="A30" s="25"/>
      <c r="B30" s="26"/>
      <c r="C30" s="27"/>
      <c r="D30" s="29"/>
      <c r="E30" s="25"/>
      <c r="F30" s="28"/>
      <c r="G30" s="31"/>
      <c r="H30" s="25"/>
      <c r="I30" s="29"/>
      <c r="J30" s="29" t="str">
        <f t="shared" si="0"/>
        <v/>
      </c>
      <c r="K30" s="29" t="str">
        <f t="shared" si="1"/>
        <v/>
      </c>
      <c r="L30" s="41"/>
      <c r="M30" s="41"/>
    </row>
    <row r="31" s="14" customFormat="1" ht="15" customHeight="1" spans="1:13">
      <c r="A31" s="32" t="s">
        <v>1453</v>
      </c>
      <c r="B31" s="33"/>
      <c r="C31" s="34"/>
      <c r="D31" s="37"/>
      <c r="E31" s="22"/>
      <c r="F31" s="35">
        <f>SUM(F7:F30)</f>
        <v>0</v>
      </c>
      <c r="G31" s="36">
        <f>SUM(G7:G30)</f>
        <v>0</v>
      </c>
      <c r="H31" s="22"/>
      <c r="I31" s="37">
        <f>SUM(I7:I30)</f>
        <v>0</v>
      </c>
      <c r="J31" s="37" t="str">
        <f t="shared" si="0"/>
        <v/>
      </c>
      <c r="K31" s="37" t="str">
        <f t="shared" si="1"/>
        <v/>
      </c>
      <c r="L31" s="42"/>
      <c r="M31" s="42"/>
    </row>
  </sheetData>
  <mergeCells count="3">
    <mergeCell ref="A2:L2"/>
    <mergeCell ref="A3:L3"/>
    <mergeCell ref="A31:B31"/>
  </mergeCells>
  <hyperlinks>
    <hyperlink ref="A1" location="索引目录!D52" display="返回索引页"/>
    <hyperlink ref="B1" location="非流动资产评估汇总!B4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72">
    <pageSetUpPr fitToPage="1"/>
  </sheetPr>
  <dimension ref="A1:M31"/>
  <sheetViews>
    <sheetView view="pageBreakPreview" zoomScale="80" zoomScaleNormal="90" workbookViewId="0">
      <pane ySplit="6" topLeftCell="A7" activePane="bottomLeft" state="frozen"/>
      <selection/>
      <selection pane="bottomLeft" activeCell="J6" sqref="J6"/>
    </sheetView>
  </sheetViews>
  <sheetFormatPr defaultColWidth="9" defaultRowHeight="15.75" customHeight="1"/>
  <cols>
    <col min="1" max="1" width="7.625" style="15" customWidth="1"/>
    <col min="2" max="2" width="32.125" style="15" customWidth="1"/>
    <col min="3" max="3" width="14.625" style="15" customWidth="1"/>
    <col min="4" max="4" width="19.25" style="15" hidden="1" customWidth="1" outlineLevel="1"/>
    <col min="5" max="5" width="21.625" style="15" customWidth="1" collapsed="1"/>
    <col min="6" max="6" width="21.625" style="15" customWidth="1"/>
    <col min="7" max="7" width="11.25" style="15" customWidth="1"/>
    <col min="8" max="8" width="8.25" style="15" customWidth="1"/>
    <col min="9" max="9" width="11.875" style="15" customWidth="1"/>
    <col min="10" max="10" width="11.375" style="15" customWidth="1"/>
    <col min="11" max="16384" width="9" style="15"/>
  </cols>
  <sheetData>
    <row r="1" s="86" customFormat="1" ht="10.5" spans="1:9">
      <c r="A1" s="91" t="s">
        <v>324</v>
      </c>
      <c r="B1" s="87" t="s">
        <v>272</v>
      </c>
      <c r="C1" s="88"/>
      <c r="D1" s="88"/>
      <c r="E1" s="88"/>
      <c r="F1" s="88"/>
      <c r="G1" s="88"/>
      <c r="H1" s="88"/>
      <c r="I1" s="88"/>
    </row>
    <row r="2" s="12" customFormat="1" ht="30" customHeight="1" spans="1:9">
      <c r="A2" s="19" t="s">
        <v>1454</v>
      </c>
      <c r="B2" s="46"/>
      <c r="C2" s="46"/>
      <c r="D2" s="46"/>
      <c r="E2" s="46"/>
      <c r="F2" s="46"/>
      <c r="G2" s="46"/>
      <c r="H2" s="46"/>
      <c r="I2" s="46"/>
    </row>
    <row r="3" ht="15" customHeight="1" spans="1:9">
      <c r="A3" s="20" t="str">
        <f>CONCATENATE(封面!D9,封面!F9,封面!G9,封面!H9,封面!I9,封面!J9,封面!K9)</f>
        <v>评估基准日：2025年1月31日</v>
      </c>
      <c r="B3" s="20"/>
      <c r="C3" s="20"/>
      <c r="D3" s="20"/>
      <c r="E3" s="20"/>
      <c r="F3" s="20"/>
      <c r="G3" s="20"/>
      <c r="H3" s="20"/>
      <c r="I3" s="20"/>
    </row>
    <row r="4" ht="15" customHeight="1" spans="1:13">
      <c r="A4" s="20"/>
      <c r="B4" s="20"/>
      <c r="C4" s="20"/>
      <c r="D4" s="20"/>
      <c r="E4" s="20"/>
      <c r="F4" s="20"/>
      <c r="G4" s="20"/>
      <c r="H4" s="20"/>
      <c r="I4" s="39" t="s">
        <v>1455</v>
      </c>
      <c r="M4" s="39"/>
    </row>
    <row r="5" ht="15" customHeight="1" spans="1:9">
      <c r="A5" s="21" t="str">
        <f>封面!D7&amp;封面!F7</f>
        <v>产权持有单位：北京巴布科克·威尔科克斯有限公司</v>
      </c>
      <c r="I5" s="39" t="s">
        <v>327</v>
      </c>
    </row>
    <row r="6" s="13" customFormat="1" ht="19.9" customHeight="1" spans="1:10">
      <c r="A6" s="22" t="s">
        <v>328</v>
      </c>
      <c r="B6" s="22" t="s">
        <v>1444</v>
      </c>
      <c r="C6" s="22" t="s">
        <v>411</v>
      </c>
      <c r="D6" s="23" t="s">
        <v>333</v>
      </c>
      <c r="E6" s="24" t="s">
        <v>334</v>
      </c>
      <c r="F6" s="22" t="s">
        <v>335</v>
      </c>
      <c r="G6" s="56" t="s">
        <v>336</v>
      </c>
      <c r="H6" s="56" t="s">
        <v>337</v>
      </c>
      <c r="I6" s="22" t="s">
        <v>338</v>
      </c>
      <c r="J6" s="40" t="s">
        <v>345</v>
      </c>
    </row>
    <row r="7" ht="15" customHeight="1" spans="1:10">
      <c r="A7" s="25"/>
      <c r="B7" s="26"/>
      <c r="C7" s="27"/>
      <c r="D7" s="48"/>
      <c r="E7" s="49"/>
      <c r="F7" s="30"/>
      <c r="G7" s="70" t="str">
        <f>IF(OR(AND(E7=0,F7=0),F7=0),"",F7-E7)</f>
        <v/>
      </c>
      <c r="H7" s="70" t="str">
        <f>IF(ISERROR(G7/E7),"",G7/ABS(E7)*100)</f>
        <v/>
      </c>
      <c r="I7" s="41"/>
      <c r="J7" s="41"/>
    </row>
    <row r="8" ht="15" customHeight="1" spans="1:10">
      <c r="A8" s="25"/>
      <c r="B8" s="26"/>
      <c r="C8" s="27"/>
      <c r="D8" s="48"/>
      <c r="E8" s="49"/>
      <c r="F8" s="30"/>
      <c r="G8" s="29" t="str">
        <f t="shared" ref="G8:G31" si="0">IF(OR(AND(E8=0,F8=0),F8=0),"",F8-E8)</f>
        <v/>
      </c>
      <c r="H8" s="29" t="str">
        <f t="shared" ref="H8:H31" si="1">IF(ISERROR(G8/E8),"",G8/ABS(E8)*100)</f>
        <v/>
      </c>
      <c r="I8" s="41"/>
      <c r="J8" s="41"/>
    </row>
    <row r="9" ht="15" customHeight="1" spans="1:10">
      <c r="A9" s="25"/>
      <c r="B9" s="26"/>
      <c r="C9" s="27"/>
      <c r="D9" s="48"/>
      <c r="E9" s="49"/>
      <c r="F9" s="30"/>
      <c r="G9" s="29" t="str">
        <f t="shared" si="0"/>
        <v/>
      </c>
      <c r="H9" s="29" t="str">
        <f t="shared" si="1"/>
        <v/>
      </c>
      <c r="I9" s="41"/>
      <c r="J9" s="41"/>
    </row>
    <row r="10" ht="15" customHeight="1" spans="1:10">
      <c r="A10" s="25"/>
      <c r="B10" s="26"/>
      <c r="C10" s="27"/>
      <c r="D10" s="48"/>
      <c r="E10" s="49"/>
      <c r="F10" s="30"/>
      <c r="G10" s="29" t="str">
        <f t="shared" si="0"/>
        <v/>
      </c>
      <c r="H10" s="29" t="str">
        <f t="shared" si="1"/>
        <v/>
      </c>
      <c r="I10" s="41"/>
      <c r="J10" s="41"/>
    </row>
    <row r="11" ht="15" customHeight="1" spans="1:10">
      <c r="A11" s="25"/>
      <c r="B11" s="26"/>
      <c r="C11" s="27"/>
      <c r="D11" s="48"/>
      <c r="E11" s="49"/>
      <c r="F11" s="30"/>
      <c r="G11" s="29" t="str">
        <f t="shared" si="0"/>
        <v/>
      </c>
      <c r="H11" s="29" t="str">
        <f t="shared" si="1"/>
        <v/>
      </c>
      <c r="I11" s="41"/>
      <c r="J11" s="41"/>
    </row>
    <row r="12" ht="15" customHeight="1" spans="1:10">
      <c r="A12" s="25"/>
      <c r="B12" s="26"/>
      <c r="C12" s="27"/>
      <c r="D12" s="48"/>
      <c r="E12" s="49"/>
      <c r="F12" s="30"/>
      <c r="G12" s="29" t="str">
        <f t="shared" si="0"/>
        <v/>
      </c>
      <c r="H12" s="29" t="str">
        <f t="shared" si="1"/>
        <v/>
      </c>
      <c r="I12" s="41"/>
      <c r="J12" s="41"/>
    </row>
    <row r="13" ht="15" customHeight="1" spans="1:10">
      <c r="A13" s="25"/>
      <c r="B13" s="26"/>
      <c r="C13" s="27"/>
      <c r="D13" s="48"/>
      <c r="E13" s="49"/>
      <c r="F13" s="30"/>
      <c r="G13" s="29" t="str">
        <f t="shared" si="0"/>
        <v/>
      </c>
      <c r="H13" s="29" t="str">
        <f t="shared" si="1"/>
        <v/>
      </c>
      <c r="I13" s="41"/>
      <c r="J13" s="41"/>
    </row>
    <row r="14" ht="15" customHeight="1" spans="1:10">
      <c r="A14" s="25"/>
      <c r="B14" s="26"/>
      <c r="C14" s="27"/>
      <c r="D14" s="48"/>
      <c r="E14" s="49"/>
      <c r="F14" s="30"/>
      <c r="G14" s="29" t="str">
        <f t="shared" si="0"/>
        <v/>
      </c>
      <c r="H14" s="29" t="str">
        <f t="shared" si="1"/>
        <v/>
      </c>
      <c r="I14" s="41"/>
      <c r="J14" s="41"/>
    </row>
    <row r="15" ht="15" customHeight="1" spans="1:10">
      <c r="A15" s="25"/>
      <c r="B15" s="26"/>
      <c r="C15" s="27"/>
      <c r="D15" s="48"/>
      <c r="E15" s="49"/>
      <c r="F15" s="30"/>
      <c r="G15" s="29" t="str">
        <f t="shared" si="0"/>
        <v/>
      </c>
      <c r="H15" s="29" t="str">
        <f t="shared" si="1"/>
        <v/>
      </c>
      <c r="I15" s="41"/>
      <c r="J15" s="41"/>
    </row>
    <row r="16" ht="15" customHeight="1" spans="1:10">
      <c r="A16" s="25"/>
      <c r="B16" s="26"/>
      <c r="C16" s="27"/>
      <c r="D16" s="48"/>
      <c r="E16" s="49"/>
      <c r="F16" s="30"/>
      <c r="G16" s="29" t="str">
        <f t="shared" si="0"/>
        <v/>
      </c>
      <c r="H16" s="29" t="str">
        <f t="shared" si="1"/>
        <v/>
      </c>
      <c r="I16" s="41"/>
      <c r="J16" s="41"/>
    </row>
    <row r="17" ht="15" customHeight="1" spans="1:10">
      <c r="A17" s="25"/>
      <c r="B17" s="26"/>
      <c r="C17" s="27"/>
      <c r="D17" s="48"/>
      <c r="E17" s="49"/>
      <c r="F17" s="30"/>
      <c r="G17" s="29" t="str">
        <f t="shared" si="0"/>
        <v/>
      </c>
      <c r="H17" s="29" t="str">
        <f t="shared" si="1"/>
        <v/>
      </c>
      <c r="I17" s="41"/>
      <c r="J17" s="41"/>
    </row>
    <row r="18" ht="15" customHeight="1" spans="1:10">
      <c r="A18" s="25"/>
      <c r="B18" s="26"/>
      <c r="C18" s="27"/>
      <c r="D18" s="48"/>
      <c r="E18" s="49"/>
      <c r="F18" s="30"/>
      <c r="G18" s="29" t="str">
        <f t="shared" si="0"/>
        <v/>
      </c>
      <c r="H18" s="29" t="str">
        <f t="shared" si="1"/>
        <v/>
      </c>
      <c r="I18" s="41"/>
      <c r="J18" s="41"/>
    </row>
    <row r="19" ht="15" customHeight="1" spans="1:10">
      <c r="A19" s="25"/>
      <c r="B19" s="26"/>
      <c r="C19" s="27"/>
      <c r="D19" s="48"/>
      <c r="E19" s="49"/>
      <c r="F19" s="30"/>
      <c r="G19" s="29" t="str">
        <f t="shared" si="0"/>
        <v/>
      </c>
      <c r="H19" s="29" t="str">
        <f t="shared" si="1"/>
        <v/>
      </c>
      <c r="I19" s="41"/>
      <c r="J19" s="41"/>
    </row>
    <row r="20" ht="15" customHeight="1" spans="1:10">
      <c r="A20" s="25"/>
      <c r="B20" s="26"/>
      <c r="C20" s="27"/>
      <c r="D20" s="48"/>
      <c r="E20" s="49"/>
      <c r="F20" s="30"/>
      <c r="G20" s="29" t="str">
        <f t="shared" si="0"/>
        <v/>
      </c>
      <c r="H20" s="29" t="str">
        <f t="shared" si="1"/>
        <v/>
      </c>
      <c r="I20" s="41"/>
      <c r="J20" s="41"/>
    </row>
    <row r="21" ht="15" customHeight="1" spans="1:10">
      <c r="A21" s="25"/>
      <c r="B21" s="26"/>
      <c r="C21" s="27"/>
      <c r="D21" s="48"/>
      <c r="E21" s="49"/>
      <c r="F21" s="30"/>
      <c r="G21" s="29" t="str">
        <f t="shared" si="0"/>
        <v/>
      </c>
      <c r="H21" s="29" t="str">
        <f t="shared" si="1"/>
        <v/>
      </c>
      <c r="I21" s="41"/>
      <c r="J21" s="41"/>
    </row>
    <row r="22" ht="15" customHeight="1" spans="1:10">
      <c r="A22" s="25"/>
      <c r="B22" s="26"/>
      <c r="C22" s="27"/>
      <c r="D22" s="48"/>
      <c r="E22" s="49"/>
      <c r="F22" s="30"/>
      <c r="G22" s="29" t="str">
        <f t="shared" si="0"/>
        <v/>
      </c>
      <c r="H22" s="29" t="str">
        <f t="shared" si="1"/>
        <v/>
      </c>
      <c r="I22" s="41"/>
      <c r="J22" s="41"/>
    </row>
    <row r="23" ht="15" customHeight="1" spans="1:10">
      <c r="A23" s="25"/>
      <c r="B23" s="26"/>
      <c r="C23" s="27"/>
      <c r="D23" s="48"/>
      <c r="E23" s="49"/>
      <c r="F23" s="30"/>
      <c r="G23" s="29" t="str">
        <f t="shared" si="0"/>
        <v/>
      </c>
      <c r="H23" s="29" t="str">
        <f t="shared" si="1"/>
        <v/>
      </c>
      <c r="I23" s="41"/>
      <c r="J23" s="41"/>
    </row>
    <row r="24" ht="15" customHeight="1" spans="1:10">
      <c r="A24" s="25"/>
      <c r="B24" s="26"/>
      <c r="C24" s="27"/>
      <c r="D24" s="48"/>
      <c r="E24" s="49"/>
      <c r="F24" s="30"/>
      <c r="G24" s="29" t="str">
        <f t="shared" si="0"/>
        <v/>
      </c>
      <c r="H24" s="29" t="str">
        <f t="shared" si="1"/>
        <v/>
      </c>
      <c r="I24" s="41"/>
      <c r="J24" s="41"/>
    </row>
    <row r="25" ht="15" customHeight="1" spans="1:10">
      <c r="A25" s="25"/>
      <c r="B25" s="26"/>
      <c r="C25" s="27"/>
      <c r="D25" s="48"/>
      <c r="E25" s="49"/>
      <c r="F25" s="30"/>
      <c r="G25" s="29" t="str">
        <f t="shared" si="0"/>
        <v/>
      </c>
      <c r="H25" s="29" t="str">
        <f t="shared" si="1"/>
        <v/>
      </c>
      <c r="I25" s="41"/>
      <c r="J25" s="41"/>
    </row>
    <row r="26" ht="15" customHeight="1" spans="1:10">
      <c r="A26" s="25"/>
      <c r="B26" s="26"/>
      <c r="C26" s="27"/>
      <c r="D26" s="48"/>
      <c r="E26" s="49"/>
      <c r="F26" s="30"/>
      <c r="G26" s="29" t="str">
        <f t="shared" si="0"/>
        <v/>
      </c>
      <c r="H26" s="29" t="str">
        <f t="shared" si="1"/>
        <v/>
      </c>
      <c r="I26" s="41"/>
      <c r="J26" s="41"/>
    </row>
    <row r="27" ht="15" customHeight="1" spans="1:10">
      <c r="A27" s="25"/>
      <c r="B27" s="26"/>
      <c r="C27" s="27"/>
      <c r="D27" s="48"/>
      <c r="E27" s="49"/>
      <c r="F27" s="30"/>
      <c r="G27" s="29" t="str">
        <f t="shared" si="0"/>
        <v/>
      </c>
      <c r="H27" s="29" t="str">
        <f t="shared" si="1"/>
        <v/>
      </c>
      <c r="I27" s="41"/>
      <c r="J27" s="41"/>
    </row>
    <row r="28" ht="15" customHeight="1" spans="1:10">
      <c r="A28" s="25"/>
      <c r="B28" s="26"/>
      <c r="C28" s="27"/>
      <c r="D28" s="48"/>
      <c r="E28" s="49"/>
      <c r="F28" s="30"/>
      <c r="G28" s="29" t="str">
        <f t="shared" si="0"/>
        <v/>
      </c>
      <c r="H28" s="29" t="str">
        <f t="shared" si="1"/>
        <v/>
      </c>
      <c r="I28" s="41"/>
      <c r="J28" s="41"/>
    </row>
    <row r="29" ht="15" customHeight="1" spans="1:10">
      <c r="A29" s="25"/>
      <c r="B29" s="26"/>
      <c r="C29" s="27"/>
      <c r="D29" s="48"/>
      <c r="E29" s="49"/>
      <c r="F29" s="30"/>
      <c r="G29" s="29" t="str">
        <f t="shared" si="0"/>
        <v/>
      </c>
      <c r="H29" s="29" t="str">
        <f t="shared" si="1"/>
        <v/>
      </c>
      <c r="I29" s="41"/>
      <c r="J29" s="41"/>
    </row>
    <row r="30" ht="15" customHeight="1" spans="1:10">
      <c r="A30" s="25"/>
      <c r="B30" s="26"/>
      <c r="C30" s="27"/>
      <c r="D30" s="48"/>
      <c r="E30" s="49"/>
      <c r="F30" s="30"/>
      <c r="G30" s="29" t="str">
        <f t="shared" si="0"/>
        <v/>
      </c>
      <c r="H30" s="29" t="str">
        <f t="shared" si="1"/>
        <v/>
      </c>
      <c r="I30" s="41"/>
      <c r="J30" s="41"/>
    </row>
    <row r="31" s="14" customFormat="1" ht="15" customHeight="1" spans="1:10">
      <c r="A31" s="32" t="s">
        <v>1453</v>
      </c>
      <c r="B31" s="33"/>
      <c r="C31" s="34"/>
      <c r="D31" s="50">
        <f>SUM(D7:D30)</f>
        <v>0</v>
      </c>
      <c r="E31" s="51">
        <f>SUM(E7:E30)</f>
        <v>0</v>
      </c>
      <c r="F31" s="52">
        <f>SUM(F7:F30)</f>
        <v>0</v>
      </c>
      <c r="G31" s="37" t="str">
        <f t="shared" si="0"/>
        <v/>
      </c>
      <c r="H31" s="37" t="str">
        <f t="shared" si="1"/>
        <v/>
      </c>
      <c r="I31" s="42"/>
      <c r="J31" s="42"/>
    </row>
  </sheetData>
  <mergeCells count="3">
    <mergeCell ref="A2:I2"/>
    <mergeCell ref="A3:I3"/>
    <mergeCell ref="A31:B31"/>
  </mergeCells>
  <hyperlinks>
    <hyperlink ref="A1" location="索引目录!D53" display="返回索引页"/>
    <hyperlink ref="B1" location="非流动资产评估汇总!B4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pageSetUpPr fitToPage="1"/>
  </sheetPr>
  <dimension ref="A1:K31"/>
  <sheetViews>
    <sheetView view="pageBreakPreview" zoomScale="80" zoomScaleNormal="90" workbookViewId="0">
      <pane ySplit="6" topLeftCell="A7" activePane="bottomLeft" state="frozen"/>
      <selection/>
      <selection pane="bottomLeft" activeCell="G21" sqref="G21"/>
    </sheetView>
  </sheetViews>
  <sheetFormatPr defaultColWidth="9" defaultRowHeight="15.75" customHeight="1"/>
  <cols>
    <col min="1" max="1" width="7.625" style="15" customWidth="1"/>
    <col min="2" max="2" width="29.25" style="15" customWidth="1"/>
    <col min="3" max="3" width="10.75" style="15" customWidth="1"/>
    <col min="4" max="4" width="15.625" style="15" hidden="1" customWidth="1" outlineLevel="1"/>
    <col min="5" max="5" width="15.625" style="15" customWidth="1" collapsed="1"/>
    <col min="6" max="6" width="15.625" style="15" customWidth="1"/>
    <col min="7" max="7" width="14.5" style="15" customWidth="1"/>
    <col min="8" max="8" width="9.625" style="15" customWidth="1"/>
    <col min="9" max="9" width="21" style="15" customWidth="1"/>
    <col min="10" max="10" width="11.375" style="15" customWidth="1"/>
    <col min="11" max="16384" width="9" style="15"/>
  </cols>
  <sheetData>
    <row r="1" s="86" customFormat="1" ht="10.5" spans="1:9">
      <c r="A1" s="91" t="s">
        <v>324</v>
      </c>
      <c r="B1" s="87" t="s">
        <v>272</v>
      </c>
      <c r="C1" s="88"/>
      <c r="D1" s="88"/>
      <c r="E1" s="88"/>
      <c r="F1" s="88"/>
      <c r="G1" s="88"/>
      <c r="H1" s="88"/>
      <c r="I1" s="88"/>
    </row>
    <row r="2" s="12" customFormat="1" ht="30" customHeight="1" spans="1:9">
      <c r="A2" s="19" t="s">
        <v>1456</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1">
      <c r="A4" s="20"/>
      <c r="B4" s="20"/>
      <c r="C4" s="20"/>
      <c r="D4" s="20"/>
      <c r="E4" s="20"/>
      <c r="F4" s="20"/>
      <c r="G4" s="20"/>
      <c r="H4" s="20"/>
      <c r="I4" s="39" t="s">
        <v>1457</v>
      </c>
      <c r="K4" s="39"/>
    </row>
    <row r="5" ht="15" customHeight="1" spans="1:9">
      <c r="A5" s="21" t="str">
        <f>封面!D7&amp;封面!F7</f>
        <v>产权持有单位：北京巴布科克·威尔科克斯有限公司</v>
      </c>
      <c r="I5" s="39" t="s">
        <v>327</v>
      </c>
    </row>
    <row r="6" s="13" customFormat="1" ht="19.9" customHeight="1" spans="1:10">
      <c r="A6" s="22" t="s">
        <v>328</v>
      </c>
      <c r="B6" s="22" t="s">
        <v>1444</v>
      </c>
      <c r="C6" s="22" t="s">
        <v>634</v>
      </c>
      <c r="D6" s="23" t="s">
        <v>333</v>
      </c>
      <c r="E6" s="24" t="s">
        <v>334</v>
      </c>
      <c r="F6" s="22" t="s">
        <v>335</v>
      </c>
      <c r="G6" s="22" t="s">
        <v>336</v>
      </c>
      <c r="H6" s="22" t="s">
        <v>337</v>
      </c>
      <c r="I6" s="22" t="s">
        <v>338</v>
      </c>
      <c r="J6" s="40" t="s">
        <v>345</v>
      </c>
    </row>
    <row r="7" ht="15" customHeight="1" spans="1:10">
      <c r="A7" s="25"/>
      <c r="B7" s="26"/>
      <c r="C7" s="27"/>
      <c r="D7" s="28"/>
      <c r="E7" s="31"/>
      <c r="F7" s="29"/>
      <c r="G7" s="70" t="str">
        <f>IF(OR(AND(E7=0,F7=0),F7=0),"",F7-E7)</f>
        <v/>
      </c>
      <c r="H7" s="70" t="str">
        <f>IF(ISERROR(G7/E7),"",G7/ABS(E7)*100)</f>
        <v/>
      </c>
      <c r="I7" s="41"/>
      <c r="J7" s="41"/>
    </row>
    <row r="8" ht="15" customHeight="1" spans="1:10">
      <c r="A8" s="25"/>
      <c r="B8" s="26"/>
      <c r="C8" s="27"/>
      <c r="D8" s="28"/>
      <c r="E8" s="31"/>
      <c r="F8" s="29"/>
      <c r="G8" s="29" t="str">
        <f t="shared" ref="G8:G31" si="0">IF(OR(AND(E8=0,F8=0),F8=0),"",F8-E8)</f>
        <v/>
      </c>
      <c r="H8" s="29" t="str">
        <f t="shared" ref="H8:H31" si="1">IF(ISERROR(G8/E8),"",G8/ABS(E8)*100)</f>
        <v/>
      </c>
      <c r="I8" s="41"/>
      <c r="J8" s="41"/>
    </row>
    <row r="9" ht="15" customHeight="1" spans="1:10">
      <c r="A9" s="25"/>
      <c r="B9" s="26"/>
      <c r="C9" s="27"/>
      <c r="D9" s="28"/>
      <c r="E9" s="31"/>
      <c r="F9" s="29"/>
      <c r="G9" s="29" t="str">
        <f t="shared" si="0"/>
        <v/>
      </c>
      <c r="H9" s="29" t="str">
        <f t="shared" si="1"/>
        <v/>
      </c>
      <c r="I9" s="41"/>
      <c r="J9" s="41"/>
    </row>
    <row r="10" ht="15" customHeight="1" spans="1:10">
      <c r="A10" s="25"/>
      <c r="B10" s="26"/>
      <c r="C10" s="27"/>
      <c r="D10" s="28"/>
      <c r="E10" s="31"/>
      <c r="F10" s="29"/>
      <c r="G10" s="29" t="str">
        <f t="shared" si="0"/>
        <v/>
      </c>
      <c r="H10" s="29" t="str">
        <f t="shared" si="1"/>
        <v/>
      </c>
      <c r="I10" s="41"/>
      <c r="J10" s="41"/>
    </row>
    <row r="11" ht="15" customHeight="1" spans="1:10">
      <c r="A11" s="25"/>
      <c r="B11" s="26"/>
      <c r="C11" s="27"/>
      <c r="D11" s="28"/>
      <c r="E11" s="31"/>
      <c r="F11" s="29"/>
      <c r="G11" s="29" t="str">
        <f t="shared" si="0"/>
        <v/>
      </c>
      <c r="H11" s="29" t="str">
        <f t="shared" si="1"/>
        <v/>
      </c>
      <c r="I11" s="41"/>
      <c r="J11" s="41"/>
    </row>
    <row r="12" ht="15" customHeight="1" spans="1:10">
      <c r="A12" s="25"/>
      <c r="B12" s="26"/>
      <c r="C12" s="27"/>
      <c r="D12" s="28"/>
      <c r="E12" s="31"/>
      <c r="F12" s="29"/>
      <c r="G12" s="29" t="str">
        <f t="shared" si="0"/>
        <v/>
      </c>
      <c r="H12" s="29" t="str">
        <f t="shared" si="1"/>
        <v/>
      </c>
      <c r="I12" s="41"/>
      <c r="J12" s="41"/>
    </row>
    <row r="13" ht="15" customHeight="1" spans="1:10">
      <c r="A13" s="25"/>
      <c r="B13" s="26"/>
      <c r="C13" s="27"/>
      <c r="D13" s="28"/>
      <c r="E13" s="31"/>
      <c r="F13" s="29"/>
      <c r="G13" s="29" t="str">
        <f t="shared" si="0"/>
        <v/>
      </c>
      <c r="H13" s="29" t="str">
        <f t="shared" si="1"/>
        <v/>
      </c>
      <c r="I13" s="41"/>
      <c r="J13" s="41"/>
    </row>
    <row r="14" ht="15" customHeight="1" spans="1:10">
      <c r="A14" s="25"/>
      <c r="B14" s="26"/>
      <c r="C14" s="27"/>
      <c r="D14" s="28"/>
      <c r="E14" s="31"/>
      <c r="F14" s="29"/>
      <c r="G14" s="29" t="str">
        <f t="shared" si="0"/>
        <v/>
      </c>
      <c r="H14" s="29" t="str">
        <f t="shared" si="1"/>
        <v/>
      </c>
      <c r="I14" s="41"/>
      <c r="J14" s="41"/>
    </row>
    <row r="15" ht="15" customHeight="1" spans="1:10">
      <c r="A15" s="25"/>
      <c r="B15" s="26"/>
      <c r="C15" s="27"/>
      <c r="D15" s="28"/>
      <c r="E15" s="31"/>
      <c r="F15" s="29"/>
      <c r="G15" s="29" t="str">
        <f t="shared" si="0"/>
        <v/>
      </c>
      <c r="H15" s="29" t="str">
        <f t="shared" si="1"/>
        <v/>
      </c>
      <c r="I15" s="41"/>
      <c r="J15" s="41"/>
    </row>
    <row r="16" ht="15" customHeight="1" spans="1:10">
      <c r="A16" s="25"/>
      <c r="B16" s="26"/>
      <c r="C16" s="27"/>
      <c r="D16" s="28"/>
      <c r="E16" s="31"/>
      <c r="F16" s="29"/>
      <c r="G16" s="29" t="str">
        <f t="shared" si="0"/>
        <v/>
      </c>
      <c r="H16" s="29" t="str">
        <f t="shared" si="1"/>
        <v/>
      </c>
      <c r="I16" s="41"/>
      <c r="J16" s="41"/>
    </row>
    <row r="17" ht="15" customHeight="1" spans="1:10">
      <c r="A17" s="25"/>
      <c r="B17" s="26"/>
      <c r="C17" s="27"/>
      <c r="D17" s="28"/>
      <c r="E17" s="31"/>
      <c r="F17" s="29"/>
      <c r="G17" s="29" t="str">
        <f t="shared" si="0"/>
        <v/>
      </c>
      <c r="H17" s="29" t="str">
        <f t="shared" si="1"/>
        <v/>
      </c>
      <c r="I17" s="41"/>
      <c r="J17" s="41"/>
    </row>
    <row r="18" ht="15" customHeight="1" spans="1:10">
      <c r="A18" s="25"/>
      <c r="B18" s="26"/>
      <c r="C18" s="27"/>
      <c r="D18" s="28"/>
      <c r="E18" s="31"/>
      <c r="F18" s="29"/>
      <c r="G18" s="29" t="str">
        <f t="shared" si="0"/>
        <v/>
      </c>
      <c r="H18" s="29" t="str">
        <f t="shared" si="1"/>
        <v/>
      </c>
      <c r="I18" s="41"/>
      <c r="J18" s="41"/>
    </row>
    <row r="19" ht="15" customHeight="1" spans="1:10">
      <c r="A19" s="25"/>
      <c r="B19" s="26"/>
      <c r="C19" s="27"/>
      <c r="D19" s="28"/>
      <c r="E19" s="31"/>
      <c r="F19" s="29"/>
      <c r="G19" s="29" t="str">
        <f t="shared" si="0"/>
        <v/>
      </c>
      <c r="H19" s="29" t="str">
        <f t="shared" si="1"/>
        <v/>
      </c>
      <c r="I19" s="41"/>
      <c r="J19" s="41"/>
    </row>
    <row r="20" ht="15" customHeight="1" spans="1:10">
      <c r="A20" s="25"/>
      <c r="B20" s="26"/>
      <c r="C20" s="27"/>
      <c r="D20" s="28"/>
      <c r="E20" s="31"/>
      <c r="F20" s="29"/>
      <c r="G20" s="29" t="str">
        <f t="shared" si="0"/>
        <v/>
      </c>
      <c r="H20" s="29" t="str">
        <f t="shared" si="1"/>
        <v/>
      </c>
      <c r="I20" s="41"/>
      <c r="J20" s="41"/>
    </row>
    <row r="21" ht="15" customHeight="1" spans="1:10">
      <c r="A21" s="25"/>
      <c r="B21" s="26"/>
      <c r="C21" s="27"/>
      <c r="D21" s="28"/>
      <c r="E21" s="31"/>
      <c r="F21" s="29"/>
      <c r="G21" s="29" t="str">
        <f t="shared" si="0"/>
        <v/>
      </c>
      <c r="H21" s="29" t="str">
        <f t="shared" si="1"/>
        <v/>
      </c>
      <c r="I21" s="41"/>
      <c r="J21" s="41"/>
    </row>
    <row r="22" ht="15" customHeight="1" spans="1:10">
      <c r="A22" s="25"/>
      <c r="B22" s="26"/>
      <c r="C22" s="27"/>
      <c r="D22" s="28"/>
      <c r="E22" s="31"/>
      <c r="F22" s="29"/>
      <c r="G22" s="29" t="str">
        <f t="shared" si="0"/>
        <v/>
      </c>
      <c r="H22" s="29" t="str">
        <f t="shared" si="1"/>
        <v/>
      </c>
      <c r="I22" s="41"/>
      <c r="J22" s="41"/>
    </row>
    <row r="23" ht="15" customHeight="1" spans="1:10">
      <c r="A23" s="25"/>
      <c r="B23" s="26"/>
      <c r="C23" s="27"/>
      <c r="D23" s="28"/>
      <c r="E23" s="31"/>
      <c r="F23" s="29"/>
      <c r="G23" s="29" t="str">
        <f t="shared" si="0"/>
        <v/>
      </c>
      <c r="H23" s="29" t="str">
        <f t="shared" si="1"/>
        <v/>
      </c>
      <c r="I23" s="41"/>
      <c r="J23" s="41"/>
    </row>
    <row r="24" ht="15" customHeight="1" spans="1:10">
      <c r="A24" s="25"/>
      <c r="B24" s="26"/>
      <c r="C24" s="27"/>
      <c r="D24" s="28"/>
      <c r="E24" s="31"/>
      <c r="F24" s="29"/>
      <c r="G24" s="29" t="str">
        <f t="shared" si="0"/>
        <v/>
      </c>
      <c r="H24" s="29" t="str">
        <f t="shared" si="1"/>
        <v/>
      </c>
      <c r="I24" s="41"/>
      <c r="J24" s="41"/>
    </row>
    <row r="25" ht="15" customHeight="1" spans="1:10">
      <c r="A25" s="25"/>
      <c r="B25" s="26"/>
      <c r="C25" s="27"/>
      <c r="D25" s="28"/>
      <c r="E25" s="31"/>
      <c r="F25" s="29"/>
      <c r="G25" s="29" t="str">
        <f t="shared" si="0"/>
        <v/>
      </c>
      <c r="H25" s="29" t="str">
        <f t="shared" si="1"/>
        <v/>
      </c>
      <c r="I25" s="41"/>
      <c r="J25" s="41"/>
    </row>
    <row r="26" ht="15" customHeight="1" spans="1:10">
      <c r="A26" s="25"/>
      <c r="B26" s="26"/>
      <c r="C26" s="27"/>
      <c r="D26" s="28"/>
      <c r="E26" s="31"/>
      <c r="F26" s="29"/>
      <c r="G26" s="29" t="str">
        <f t="shared" si="0"/>
        <v/>
      </c>
      <c r="H26" s="29" t="str">
        <f t="shared" si="1"/>
        <v/>
      </c>
      <c r="I26" s="41"/>
      <c r="J26" s="41"/>
    </row>
    <row r="27" ht="15" customHeight="1" spans="1:10">
      <c r="A27" s="25"/>
      <c r="B27" s="26"/>
      <c r="C27" s="27"/>
      <c r="D27" s="28"/>
      <c r="E27" s="31"/>
      <c r="F27" s="29"/>
      <c r="G27" s="29" t="str">
        <f t="shared" si="0"/>
        <v/>
      </c>
      <c r="H27" s="29" t="str">
        <f t="shared" si="1"/>
        <v/>
      </c>
      <c r="I27" s="41"/>
      <c r="J27" s="41"/>
    </row>
    <row r="28" ht="15" customHeight="1" spans="1:10">
      <c r="A28" s="25"/>
      <c r="B28" s="26"/>
      <c r="C28" s="27"/>
      <c r="D28" s="28"/>
      <c r="E28" s="31"/>
      <c r="F28" s="29"/>
      <c r="G28" s="29" t="str">
        <f t="shared" si="0"/>
        <v/>
      </c>
      <c r="H28" s="29" t="str">
        <f t="shared" si="1"/>
        <v/>
      </c>
      <c r="I28" s="41"/>
      <c r="J28" s="41"/>
    </row>
    <row r="29" ht="15" customHeight="1" spans="1:10">
      <c r="A29" s="25"/>
      <c r="B29" s="26"/>
      <c r="C29" s="27"/>
      <c r="D29" s="28"/>
      <c r="E29" s="31"/>
      <c r="F29" s="29"/>
      <c r="G29" s="29" t="str">
        <f t="shared" si="0"/>
        <v/>
      </c>
      <c r="H29" s="29" t="str">
        <f t="shared" si="1"/>
        <v/>
      </c>
      <c r="I29" s="41"/>
      <c r="J29" s="41"/>
    </row>
    <row r="30" ht="15" customHeight="1" spans="1:10">
      <c r="A30" s="25"/>
      <c r="B30" s="26"/>
      <c r="C30" s="27"/>
      <c r="D30" s="28"/>
      <c r="E30" s="31"/>
      <c r="F30" s="29"/>
      <c r="G30" s="29" t="str">
        <f t="shared" si="0"/>
        <v/>
      </c>
      <c r="H30" s="29" t="str">
        <f t="shared" si="1"/>
        <v/>
      </c>
      <c r="I30" s="41"/>
      <c r="J30" s="41"/>
    </row>
    <row r="31" s="14" customFormat="1" ht="15" customHeight="1" spans="1:10">
      <c r="A31" s="32" t="s">
        <v>1453</v>
      </c>
      <c r="B31" s="33"/>
      <c r="C31" s="34"/>
      <c r="D31" s="35">
        <f>SUM(D7:D30)</f>
        <v>0</v>
      </c>
      <c r="E31" s="36">
        <f>SUM(E7:E30)</f>
        <v>0</v>
      </c>
      <c r="F31" s="37">
        <f>SUM(F7:F30)</f>
        <v>0</v>
      </c>
      <c r="G31" s="37" t="str">
        <f t="shared" si="0"/>
        <v/>
      </c>
      <c r="H31" s="37" t="str">
        <f t="shared" si="1"/>
        <v/>
      </c>
      <c r="I31" s="42"/>
      <c r="J31" s="42"/>
    </row>
  </sheetData>
  <mergeCells count="3">
    <mergeCell ref="A2:I2"/>
    <mergeCell ref="A3:I3"/>
    <mergeCell ref="A31:B31"/>
  </mergeCells>
  <hyperlinks>
    <hyperlink ref="A1" location="索引目录!D54" display="返回索引页"/>
    <hyperlink ref="B1" location="非流动资产评估汇总!B4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tabColor theme="9" tint="-0.249977111117893"/>
  </sheetPr>
  <dimension ref="A1:G31"/>
  <sheetViews>
    <sheetView view="pageBreakPreview" zoomScale="80" zoomScaleNormal="90" workbookViewId="0">
      <pane xSplit="7" ySplit="6" topLeftCell="H7" activePane="bottomRight" state="frozen"/>
      <selection/>
      <selection pane="topRight"/>
      <selection pane="bottomLeft"/>
      <selection pane="bottomRight" activeCell="H39" sqref="G16 H39"/>
    </sheetView>
  </sheetViews>
  <sheetFormatPr defaultColWidth="9" defaultRowHeight="15.75" customHeight="1" outlineLevelCol="6"/>
  <cols>
    <col min="1" max="1" width="10.75" style="15" customWidth="1"/>
    <col min="2" max="2" width="34.75"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7" t="s">
        <v>272</v>
      </c>
      <c r="C1" s="18"/>
      <c r="D1" s="18"/>
      <c r="E1" s="18"/>
      <c r="F1" s="18"/>
      <c r="G1" s="18"/>
    </row>
    <row r="2" s="12" customFormat="1" ht="30" customHeight="1" spans="1:7">
      <c r="A2" s="19" t="s">
        <v>1458</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7">
      <c r="A4" s="20"/>
      <c r="B4" s="20"/>
      <c r="C4" s="20"/>
      <c r="D4" s="20"/>
      <c r="E4" s="20"/>
      <c r="F4" s="20"/>
      <c r="G4" s="47" t="s">
        <v>1459</v>
      </c>
    </row>
    <row r="5" ht="15" customHeight="1" spans="1:7">
      <c r="A5" s="21" t="str">
        <f>封面!D7&amp;封面!F7</f>
        <v>产权持有单位：北京巴布科克·威尔科克斯有限公司</v>
      </c>
      <c r="G5" s="65" t="s">
        <v>327</v>
      </c>
    </row>
    <row r="6" s="13" customFormat="1" ht="15" customHeight="1" spans="1:7">
      <c r="A6" s="66" t="s">
        <v>275</v>
      </c>
      <c r="B6" s="66" t="s">
        <v>276</v>
      </c>
      <c r="C6" s="67" t="s">
        <v>277</v>
      </c>
      <c r="D6" s="79" t="s">
        <v>278</v>
      </c>
      <c r="E6" s="66" t="s">
        <v>279</v>
      </c>
      <c r="F6" s="66" t="s">
        <v>432</v>
      </c>
      <c r="G6" s="66" t="s">
        <v>356</v>
      </c>
    </row>
    <row r="7" ht="15" customHeight="1" spans="1:7">
      <c r="A7" s="69" t="s">
        <v>1460</v>
      </c>
      <c r="B7" s="41" t="s">
        <v>46</v>
      </c>
      <c r="C7" s="28">
        <f>短期借款!I31</f>
        <v>0</v>
      </c>
      <c r="D7" s="31">
        <f>短期借款!J31</f>
        <v>0</v>
      </c>
      <c r="E7" s="29">
        <f>短期借款!L31</f>
        <v>0</v>
      </c>
      <c r="F7" s="70" t="str">
        <f>IF(OR(AND(D7=0,E7=0),E7=0),"",E7-D7)</f>
        <v/>
      </c>
      <c r="G7" s="70" t="str">
        <f>IF(ISERROR(F7/D7),"",F7/ABS(D7)*100)</f>
        <v/>
      </c>
    </row>
    <row r="8" ht="15" customHeight="1" spans="1:7">
      <c r="A8" s="69" t="s">
        <v>1461</v>
      </c>
      <c r="B8" s="41" t="s">
        <v>48</v>
      </c>
      <c r="C8" s="28">
        <f>交易性金融负债!E31</f>
        <v>0</v>
      </c>
      <c r="D8" s="31">
        <f>交易性金融负债!F31</f>
        <v>0</v>
      </c>
      <c r="E8" s="29">
        <f>交易性金融负债!G31</f>
        <v>0</v>
      </c>
      <c r="F8" s="29" t="str">
        <f t="shared" ref="F8:F29" si="0">IF(OR(AND(D8=0,E8=0),E8=0),"",E8-D8)</f>
        <v/>
      </c>
      <c r="G8" s="71" t="str">
        <f t="shared" ref="G8:G29" si="1">IF(ISERROR(F8/D8),"",F8/ABS(D8)*100)</f>
        <v/>
      </c>
    </row>
    <row r="9" ht="15" customHeight="1" spans="1:7">
      <c r="A9" s="69" t="s">
        <v>1462</v>
      </c>
      <c r="B9" s="41" t="s">
        <v>50</v>
      </c>
      <c r="C9" s="28">
        <f>衍生金融负债!F31</f>
        <v>0</v>
      </c>
      <c r="D9" s="31">
        <f>衍生金融负债!G31</f>
        <v>0</v>
      </c>
      <c r="E9" s="29">
        <f>衍生金融负债!H31</f>
        <v>0</v>
      </c>
      <c r="F9" s="29" t="str">
        <f t="shared" si="0"/>
        <v/>
      </c>
      <c r="G9" s="71" t="str">
        <f t="shared" si="1"/>
        <v/>
      </c>
    </row>
    <row r="10" ht="15" customHeight="1" spans="1:7">
      <c r="A10" s="69" t="s">
        <v>1463</v>
      </c>
      <c r="B10" s="41" t="s">
        <v>53</v>
      </c>
      <c r="C10" s="28">
        <f>应付票据!F31</f>
        <v>0</v>
      </c>
      <c r="D10" s="31">
        <f>应付票据!G31</f>
        <v>0</v>
      </c>
      <c r="E10" s="29">
        <f>应付票据!H31</f>
        <v>0</v>
      </c>
      <c r="F10" s="29" t="str">
        <f t="shared" si="0"/>
        <v/>
      </c>
      <c r="G10" s="71" t="str">
        <f t="shared" si="1"/>
        <v/>
      </c>
    </row>
    <row r="11" ht="15" customHeight="1" spans="1:7">
      <c r="A11" s="69" t="s">
        <v>1464</v>
      </c>
      <c r="B11" s="41" t="s">
        <v>55</v>
      </c>
      <c r="C11" s="28">
        <f>应付账款!E31</f>
        <v>0</v>
      </c>
      <c r="D11" s="31">
        <f>应付账款!F31</f>
        <v>0</v>
      </c>
      <c r="E11" s="29">
        <f>应付账款!G31</f>
        <v>0</v>
      </c>
      <c r="F11" s="29" t="str">
        <f t="shared" si="0"/>
        <v/>
      </c>
      <c r="G11" s="71" t="str">
        <f t="shared" si="1"/>
        <v/>
      </c>
    </row>
    <row r="12" ht="15" customHeight="1" spans="1:7">
      <c r="A12" s="69" t="s">
        <v>1465</v>
      </c>
      <c r="B12" s="41" t="s">
        <v>241</v>
      </c>
      <c r="C12" s="28">
        <f>预收账款!E31</f>
        <v>0</v>
      </c>
      <c r="D12" s="31">
        <f>预收账款!F31</f>
        <v>0</v>
      </c>
      <c r="E12" s="29">
        <f>预收账款!G31</f>
        <v>0</v>
      </c>
      <c r="F12" s="29" t="str">
        <f t="shared" si="0"/>
        <v/>
      </c>
      <c r="G12" s="71" t="str">
        <f t="shared" si="1"/>
        <v/>
      </c>
    </row>
    <row r="13" ht="15" customHeight="1" spans="1:7">
      <c r="A13" s="69" t="s">
        <v>1466</v>
      </c>
      <c r="B13" s="41" t="s">
        <v>59</v>
      </c>
      <c r="C13" s="28">
        <f>合同负债!E31</f>
        <v>0</v>
      </c>
      <c r="D13" s="31">
        <f>合同负债!F31</f>
        <v>0</v>
      </c>
      <c r="E13" s="29">
        <f>合同负债!G31</f>
        <v>0</v>
      </c>
      <c r="F13" s="29" t="str">
        <f t="shared" si="0"/>
        <v/>
      </c>
      <c r="G13" s="71" t="str">
        <f t="shared" si="1"/>
        <v/>
      </c>
    </row>
    <row r="14" ht="15" customHeight="1" spans="1:7">
      <c r="A14" s="69" t="s">
        <v>1467</v>
      </c>
      <c r="B14" s="41" t="s">
        <v>61</v>
      </c>
      <c r="C14" s="28">
        <f>应付职工薪酬!D31</f>
        <v>0</v>
      </c>
      <c r="D14" s="31">
        <f>应付职工薪酬!E31</f>
        <v>0</v>
      </c>
      <c r="E14" s="29">
        <f>应付职工薪酬!F31</f>
        <v>0</v>
      </c>
      <c r="F14" s="29" t="str">
        <f t="shared" si="0"/>
        <v/>
      </c>
      <c r="G14" s="71" t="str">
        <f t="shared" si="1"/>
        <v/>
      </c>
    </row>
    <row r="15" ht="15" customHeight="1" spans="1:7">
      <c r="A15" s="69" t="s">
        <v>1468</v>
      </c>
      <c r="B15" s="41" t="s">
        <v>63</v>
      </c>
      <c r="C15" s="28">
        <f>应交税费!F31</f>
        <v>0</v>
      </c>
      <c r="D15" s="31">
        <f>应交税费!G31</f>
        <v>0</v>
      </c>
      <c r="E15" s="29">
        <f>应交税费!H31</f>
        <v>0</v>
      </c>
      <c r="F15" s="29" t="str">
        <f t="shared" si="0"/>
        <v/>
      </c>
      <c r="G15" s="71" t="str">
        <f t="shared" si="1"/>
        <v/>
      </c>
    </row>
    <row r="16" ht="15" customHeight="1" spans="1:7">
      <c r="A16" s="69" t="s">
        <v>1469</v>
      </c>
      <c r="B16" s="41" t="s">
        <v>65</v>
      </c>
      <c r="C16" s="28">
        <f>其他应付款汇总!C31</f>
        <v>0</v>
      </c>
      <c r="D16" s="31">
        <f>其他应付款汇总!D31</f>
        <v>0</v>
      </c>
      <c r="E16" s="29">
        <f>其他应付款汇总!E31</f>
        <v>0</v>
      </c>
      <c r="F16" s="29" t="str">
        <f t="shared" si="0"/>
        <v/>
      </c>
      <c r="G16" s="71" t="str">
        <f t="shared" si="1"/>
        <v/>
      </c>
    </row>
    <row r="17" ht="15" customHeight="1" spans="1:7">
      <c r="A17" s="69" t="s">
        <v>1470</v>
      </c>
      <c r="B17" s="41" t="s">
        <v>71</v>
      </c>
      <c r="C17" s="28">
        <f>持有侍售负债!E31</f>
        <v>0</v>
      </c>
      <c r="D17" s="31">
        <f>持有侍售负债!F31</f>
        <v>0</v>
      </c>
      <c r="E17" s="29">
        <f>持有侍售负债!G31</f>
        <v>0</v>
      </c>
      <c r="F17" s="29" t="str">
        <f t="shared" si="0"/>
        <v/>
      </c>
      <c r="G17" s="71" t="str">
        <f t="shared" si="1"/>
        <v/>
      </c>
    </row>
    <row r="18" ht="15" customHeight="1" spans="1:7">
      <c r="A18" s="69" t="s">
        <v>1471</v>
      </c>
      <c r="B18" s="41" t="s">
        <v>244</v>
      </c>
      <c r="C18" s="28">
        <f>一年到期非流动负债!F31</f>
        <v>0</v>
      </c>
      <c r="D18" s="31">
        <f>一年到期非流动负债!G31</f>
        <v>0</v>
      </c>
      <c r="E18" s="29">
        <f>一年到期非流动负债!H31</f>
        <v>0</v>
      </c>
      <c r="F18" s="29" t="str">
        <f t="shared" si="0"/>
        <v/>
      </c>
      <c r="G18" s="71" t="str">
        <f t="shared" si="1"/>
        <v/>
      </c>
    </row>
    <row r="19" ht="15" customHeight="1" spans="1:7">
      <c r="A19" s="69" t="s">
        <v>1472</v>
      </c>
      <c r="B19" s="41" t="s">
        <v>76</v>
      </c>
      <c r="C19" s="28">
        <f>其他流动负债!E31</f>
        <v>0</v>
      </c>
      <c r="D19" s="31">
        <f>其他流动负债!F31</f>
        <v>0</v>
      </c>
      <c r="E19" s="29">
        <f>其他流动负债!G31</f>
        <v>0</v>
      </c>
      <c r="F19" s="29" t="str">
        <f t="shared" si="0"/>
        <v/>
      </c>
      <c r="G19" s="71" t="str">
        <f t="shared" si="1"/>
        <v/>
      </c>
    </row>
    <row r="20" ht="15" customHeight="1" spans="1:7">
      <c r="A20" s="25"/>
      <c r="B20" s="41"/>
      <c r="C20" s="28"/>
      <c r="D20" s="31"/>
      <c r="E20" s="29"/>
      <c r="F20" s="29" t="str">
        <f t="shared" si="0"/>
        <v/>
      </c>
      <c r="G20" s="71" t="str">
        <f t="shared" si="1"/>
        <v/>
      </c>
    </row>
    <row r="21" ht="15" customHeight="1" spans="1:7">
      <c r="A21" s="25"/>
      <c r="B21" s="41"/>
      <c r="C21" s="28"/>
      <c r="D21" s="31"/>
      <c r="E21" s="29"/>
      <c r="F21" s="29" t="str">
        <f t="shared" si="0"/>
        <v/>
      </c>
      <c r="G21" s="71" t="str">
        <f t="shared" si="1"/>
        <v/>
      </c>
    </row>
    <row r="22" ht="15" customHeight="1" spans="1:7">
      <c r="A22" s="25"/>
      <c r="B22" s="41"/>
      <c r="C22" s="28"/>
      <c r="D22" s="31"/>
      <c r="E22" s="29"/>
      <c r="F22" s="29" t="str">
        <f t="shared" si="0"/>
        <v/>
      </c>
      <c r="G22" s="71" t="str">
        <f t="shared" si="1"/>
        <v/>
      </c>
    </row>
    <row r="23" ht="15" customHeight="1" spans="1:7">
      <c r="A23" s="25"/>
      <c r="B23" s="41"/>
      <c r="C23" s="28"/>
      <c r="D23" s="31"/>
      <c r="E23" s="29"/>
      <c r="F23" s="29" t="str">
        <f t="shared" si="0"/>
        <v/>
      </c>
      <c r="G23" s="71" t="str">
        <f t="shared" si="1"/>
        <v/>
      </c>
    </row>
    <row r="24" ht="15" customHeight="1" spans="1:7">
      <c r="A24" s="25"/>
      <c r="B24" s="41"/>
      <c r="C24" s="28"/>
      <c r="D24" s="31"/>
      <c r="E24" s="29"/>
      <c r="F24" s="29" t="str">
        <f t="shared" si="0"/>
        <v/>
      </c>
      <c r="G24" s="71" t="str">
        <f t="shared" si="1"/>
        <v/>
      </c>
    </row>
    <row r="25" ht="15" customHeight="1" spans="1:7">
      <c r="A25" s="25"/>
      <c r="B25" s="41"/>
      <c r="C25" s="28"/>
      <c r="D25" s="31"/>
      <c r="E25" s="29"/>
      <c r="F25" s="29" t="str">
        <f t="shared" si="0"/>
        <v/>
      </c>
      <c r="G25" s="71" t="str">
        <f t="shared" si="1"/>
        <v/>
      </c>
    </row>
    <row r="26" ht="15" customHeight="1" spans="1:7">
      <c r="A26" s="25"/>
      <c r="B26" s="41"/>
      <c r="C26" s="28"/>
      <c r="D26" s="31"/>
      <c r="E26" s="29"/>
      <c r="F26" s="29" t="str">
        <f t="shared" si="0"/>
        <v/>
      </c>
      <c r="G26" s="71" t="str">
        <f t="shared" si="1"/>
        <v/>
      </c>
    </row>
    <row r="27" ht="15" customHeight="1" spans="1:7">
      <c r="A27" s="69"/>
      <c r="B27" s="72"/>
      <c r="C27" s="28"/>
      <c r="D27" s="31"/>
      <c r="E27" s="29"/>
      <c r="F27" s="29" t="str">
        <f t="shared" si="0"/>
        <v/>
      </c>
      <c r="G27" s="71" t="str">
        <f t="shared" si="1"/>
        <v/>
      </c>
    </row>
    <row r="28" ht="15" customHeight="1" spans="1:7">
      <c r="A28" s="69"/>
      <c r="B28" s="72"/>
      <c r="C28" s="28"/>
      <c r="D28" s="31"/>
      <c r="E28" s="29"/>
      <c r="F28" s="29" t="str">
        <f t="shared" si="0"/>
        <v/>
      </c>
      <c r="G28" s="71" t="str">
        <f t="shared" si="1"/>
        <v/>
      </c>
    </row>
    <row r="29" s="14" customFormat="1" ht="15" customHeight="1" spans="1:7">
      <c r="A29" s="66" t="s">
        <v>1473</v>
      </c>
      <c r="B29" s="66" t="s">
        <v>247</v>
      </c>
      <c r="C29" s="35">
        <f>SUM(C7:C28)</f>
        <v>0</v>
      </c>
      <c r="D29" s="36">
        <f>SUM(D7:D28)</f>
        <v>0</v>
      </c>
      <c r="E29" s="37">
        <f>SUM(E7:E28)</f>
        <v>0</v>
      </c>
      <c r="F29" s="37" t="str">
        <f t="shared" si="0"/>
        <v/>
      </c>
      <c r="G29" s="73" t="str">
        <f t="shared" si="1"/>
        <v/>
      </c>
    </row>
    <row r="30" ht="15" customHeight="1" spans="1:7">
      <c r="A30" s="15" t="str">
        <f>CONCATENATE(封面!$D$11,封面!$G$11)</f>
        <v>产权持有单位填表人：侯鹏浩</v>
      </c>
      <c r="E30" s="15" t="str">
        <f>"评估人员："&amp;封面!$G$20</f>
        <v>评估人员：</v>
      </c>
      <c r="G30" s="65" t="s">
        <v>313</v>
      </c>
    </row>
    <row r="31" ht="15" customHeight="1" spans="1:1">
      <c r="A31" s="15" t="str">
        <f>CONCATENATE(封面!$D$13,封面!$F$13,封面!$G$13,封面!$H$13,封面!$I$13,封面!$J$13,封面!$K$13)</f>
        <v>填表日期：2025年2月21日</v>
      </c>
    </row>
  </sheetData>
  <mergeCells count="2">
    <mergeCell ref="A2:G2"/>
    <mergeCell ref="A3:G3"/>
  </mergeCells>
  <hyperlinks>
    <hyperlink ref="A1" location="索引目录!G6" display="返回索引页"/>
    <hyperlink ref="B1" location="评估结果分类汇总表!B72" display="返回"/>
    <hyperlink ref="B7" location="短期借款!B1" display="短期借款"/>
    <hyperlink ref="B8" location="交易性金融负债!B1" display="交易性金融负债"/>
    <hyperlink ref="B10" location="应付票据!B1" display="应付票据"/>
    <hyperlink ref="B11" location="应付账款!B1" display="应付账款"/>
    <hyperlink ref="B12" location="预收账款!B1" display="预收款项"/>
    <hyperlink ref="B14" location="应付职工薪酬!B1" display="应付职工薪酬"/>
    <hyperlink ref="B15" location="应交税费!B1" display="应交税费"/>
    <hyperlink ref="B16" location="其他应付款汇总!B1" display="其他应付款"/>
    <hyperlink ref="B18" location="一年到期非流动负债!B1" display="一年内到期的非流动负债"/>
    <hyperlink ref="B19" location="其他流动负债!B1" display="其他流动负债"/>
    <hyperlink ref="B9" location="衍生金融负债!B1" display="衍生金融负债"/>
    <hyperlink ref="B13" location="合同负债!B1" display="合同负债"/>
    <hyperlink ref="B17" location="持有侍售负债!B1" display="持有侍售负债"/>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73">
    <pageSetUpPr fitToPage="1"/>
  </sheetPr>
  <dimension ref="A1:Q31"/>
  <sheetViews>
    <sheetView view="pageBreakPreview" zoomScale="80" zoomScaleNormal="90" workbookViewId="0">
      <pane ySplit="6" topLeftCell="A7" activePane="bottomLeft" state="frozen"/>
      <selection/>
      <selection pane="bottomLeft" activeCell="R14" sqref="R14"/>
    </sheetView>
  </sheetViews>
  <sheetFormatPr defaultColWidth="9" defaultRowHeight="15.75" customHeight="1"/>
  <cols>
    <col min="1" max="1" width="7.625" style="15" customWidth="1"/>
    <col min="2" max="2" width="21.75" style="15" customWidth="1"/>
    <col min="3" max="4" width="9.125" style="15" customWidth="1"/>
    <col min="5" max="5" width="7.25" style="15" customWidth="1"/>
    <col min="6" max="6" width="8.75" style="15" customWidth="1"/>
    <col min="7" max="7" width="4.75" style="15" customWidth="1"/>
    <col min="8" max="8" width="8.25" style="15" customWidth="1"/>
    <col min="9" max="9" width="12.25" style="15" hidden="1" customWidth="1" outlineLevel="1"/>
    <col min="10" max="10" width="13.75" style="15" customWidth="1" collapsed="1"/>
    <col min="11" max="11" width="10.125" style="15" customWidth="1"/>
    <col min="12" max="12" width="13.75" style="15" customWidth="1"/>
    <col min="13" max="13" width="10" style="15" customWidth="1"/>
    <col min="14" max="14" width="7.75" style="15" customWidth="1"/>
    <col min="15" max="15" width="11.375" style="15" customWidth="1"/>
    <col min="16" max="16384" width="9" style="15"/>
  </cols>
  <sheetData>
    <row r="1" s="11" customFormat="1" ht="10.5" spans="1:14">
      <c r="A1" s="80" t="s">
        <v>324</v>
      </c>
      <c r="B1" s="17" t="s">
        <v>272</v>
      </c>
      <c r="C1" s="18"/>
      <c r="D1" s="18"/>
      <c r="E1" s="18"/>
      <c r="F1" s="18"/>
      <c r="G1" s="18"/>
      <c r="H1" s="18"/>
      <c r="I1" s="18"/>
      <c r="J1" s="18"/>
      <c r="K1" s="18"/>
      <c r="L1" s="18"/>
      <c r="M1" s="18"/>
      <c r="N1" s="18"/>
    </row>
    <row r="2" s="12" customFormat="1" ht="30" customHeight="1" spans="1:14">
      <c r="A2" s="19" t="s">
        <v>1474</v>
      </c>
      <c r="B2" s="19"/>
      <c r="C2" s="19"/>
      <c r="D2" s="19"/>
      <c r="E2" s="19"/>
      <c r="F2" s="19"/>
      <c r="G2" s="19"/>
      <c r="H2" s="19"/>
      <c r="I2" s="19"/>
      <c r="J2" s="19"/>
      <c r="K2" s="19"/>
      <c r="L2" s="19"/>
      <c r="M2" s="19"/>
      <c r="N2" s="19"/>
    </row>
    <row r="3" ht="15" customHeight="1" spans="1:14">
      <c r="A3" s="20" t="str">
        <f>CONCATENATE(封面!D9,封面!F9,封面!G9,封面!H9,封面!I9,封面!J9,封面!K9)</f>
        <v>评估基准日：2025年1月31日</v>
      </c>
      <c r="B3" s="20"/>
      <c r="C3" s="20"/>
      <c r="D3" s="20"/>
      <c r="E3" s="20"/>
      <c r="F3" s="20"/>
      <c r="G3" s="20"/>
      <c r="H3" s="20"/>
      <c r="I3" s="20"/>
      <c r="J3" s="38"/>
      <c r="K3" s="38"/>
      <c r="L3" s="38"/>
      <c r="M3" s="38"/>
      <c r="N3" s="38"/>
    </row>
    <row r="4" ht="15" customHeight="1" spans="1:17">
      <c r="A4" s="20"/>
      <c r="B4" s="20"/>
      <c r="C4" s="20"/>
      <c r="D4" s="20"/>
      <c r="E4" s="20"/>
      <c r="F4" s="20"/>
      <c r="G4" s="20"/>
      <c r="H4" s="20"/>
      <c r="I4" s="20"/>
      <c r="J4" s="38"/>
      <c r="K4" s="38"/>
      <c r="L4" s="38"/>
      <c r="M4" s="38"/>
      <c r="N4" s="39" t="s">
        <v>1475</v>
      </c>
      <c r="O4" s="53" t="s">
        <v>342</v>
      </c>
      <c r="P4" s="54"/>
      <c r="Q4" s="54"/>
    </row>
    <row r="5" ht="15" customHeight="1" spans="1:17">
      <c r="A5" s="21" t="str">
        <f>封面!D7&amp;封面!F7</f>
        <v>产权持有单位：北京巴布科克·威尔科克斯有限公司</v>
      </c>
      <c r="N5" s="39" t="s">
        <v>327</v>
      </c>
      <c r="O5" s="55"/>
      <c r="P5" s="55"/>
      <c r="Q5" s="55"/>
    </row>
    <row r="6" s="13" customFormat="1" ht="25.15" customHeight="1" spans="1:17">
      <c r="A6" s="22" t="s">
        <v>328</v>
      </c>
      <c r="B6" s="22" t="s">
        <v>1476</v>
      </c>
      <c r="C6" s="22" t="s">
        <v>411</v>
      </c>
      <c r="D6" s="22" t="s">
        <v>558</v>
      </c>
      <c r="E6" s="22" t="s">
        <v>1477</v>
      </c>
      <c r="F6" s="90" t="s">
        <v>1478</v>
      </c>
      <c r="G6" s="22" t="s">
        <v>330</v>
      </c>
      <c r="H6" s="22" t="s">
        <v>1479</v>
      </c>
      <c r="I6" s="23" t="s">
        <v>333</v>
      </c>
      <c r="J6" s="24" t="s">
        <v>334</v>
      </c>
      <c r="K6" s="22" t="s">
        <v>1480</v>
      </c>
      <c r="L6" s="22" t="s">
        <v>335</v>
      </c>
      <c r="M6" s="22" t="s">
        <v>337</v>
      </c>
      <c r="N6" s="22" t="s">
        <v>338</v>
      </c>
      <c r="O6" s="60" t="s">
        <v>345</v>
      </c>
      <c r="P6" s="60" t="s">
        <v>401</v>
      </c>
      <c r="Q6" s="60" t="s">
        <v>374</v>
      </c>
    </row>
    <row r="7" ht="15" customHeight="1" spans="1:17">
      <c r="A7" s="25"/>
      <c r="B7" s="26"/>
      <c r="C7" s="75"/>
      <c r="D7" s="75"/>
      <c r="E7" s="76"/>
      <c r="F7" s="76"/>
      <c r="G7" s="25"/>
      <c r="H7" s="29"/>
      <c r="I7" s="28"/>
      <c r="J7" s="31"/>
      <c r="K7" s="78"/>
      <c r="L7" s="29"/>
      <c r="M7" s="29" t="str">
        <f>IF(OR(J7=0,L7=0),"",(L7-J7)/ABS(J7)*100)</f>
        <v/>
      </c>
      <c r="N7" s="41"/>
      <c r="O7" s="41"/>
      <c r="P7" s="41"/>
      <c r="Q7" s="41"/>
    </row>
    <row r="8" ht="15" customHeight="1" spans="1:17">
      <c r="A8" s="25"/>
      <c r="B8" s="26"/>
      <c r="C8" s="75"/>
      <c r="D8" s="75"/>
      <c r="E8" s="76"/>
      <c r="F8" s="76"/>
      <c r="G8" s="25"/>
      <c r="H8" s="29"/>
      <c r="I8" s="28"/>
      <c r="J8" s="31"/>
      <c r="K8" s="78"/>
      <c r="L8" s="29"/>
      <c r="M8" s="29" t="str">
        <f t="shared" ref="M8:M31" si="0">IF(OR(J8=0,L8=0),"",(L8-J8)/ABS(J8)*100)</f>
        <v/>
      </c>
      <c r="N8" s="41"/>
      <c r="O8" s="41"/>
      <c r="P8" s="41"/>
      <c r="Q8" s="41"/>
    </row>
    <row r="9" ht="15" customHeight="1" spans="1:17">
      <c r="A9" s="25"/>
      <c r="B9" s="26"/>
      <c r="C9" s="75"/>
      <c r="D9" s="75"/>
      <c r="E9" s="76"/>
      <c r="F9" s="76"/>
      <c r="G9" s="25"/>
      <c r="H9" s="29"/>
      <c r="I9" s="28"/>
      <c r="J9" s="31"/>
      <c r="K9" s="78"/>
      <c r="L9" s="29"/>
      <c r="M9" s="29" t="str">
        <f t="shared" si="0"/>
        <v/>
      </c>
      <c r="N9" s="41"/>
      <c r="O9" s="41"/>
      <c r="P9" s="41"/>
      <c r="Q9" s="41"/>
    </row>
    <row r="10" ht="15" customHeight="1" spans="1:17">
      <c r="A10" s="25"/>
      <c r="B10" s="26"/>
      <c r="C10" s="75"/>
      <c r="D10" s="75"/>
      <c r="E10" s="76"/>
      <c r="F10" s="76"/>
      <c r="G10" s="25"/>
      <c r="H10" s="29"/>
      <c r="I10" s="28"/>
      <c r="J10" s="31"/>
      <c r="K10" s="78"/>
      <c r="L10" s="29"/>
      <c r="M10" s="29" t="str">
        <f t="shared" si="0"/>
        <v/>
      </c>
      <c r="N10" s="41"/>
      <c r="O10" s="41"/>
      <c r="P10" s="41"/>
      <c r="Q10" s="41"/>
    </row>
    <row r="11" ht="15" customHeight="1" spans="1:17">
      <c r="A11" s="25"/>
      <c r="B11" s="26"/>
      <c r="C11" s="75"/>
      <c r="D11" s="75"/>
      <c r="E11" s="76"/>
      <c r="F11" s="76"/>
      <c r="G11" s="25"/>
      <c r="H11" s="29"/>
      <c r="I11" s="28"/>
      <c r="J11" s="31"/>
      <c r="K11" s="78"/>
      <c r="L11" s="29"/>
      <c r="M11" s="29" t="str">
        <f t="shared" si="0"/>
        <v/>
      </c>
      <c r="N11" s="41"/>
      <c r="O11" s="41"/>
      <c r="P11" s="41"/>
      <c r="Q11" s="41"/>
    </row>
    <row r="12" ht="15" customHeight="1" spans="1:17">
      <c r="A12" s="25"/>
      <c r="B12" s="26"/>
      <c r="C12" s="75"/>
      <c r="D12" s="75"/>
      <c r="E12" s="76"/>
      <c r="F12" s="76"/>
      <c r="G12" s="25"/>
      <c r="H12" s="29"/>
      <c r="I12" s="28"/>
      <c r="J12" s="31"/>
      <c r="K12" s="78"/>
      <c r="L12" s="29"/>
      <c r="M12" s="29" t="str">
        <f t="shared" si="0"/>
        <v/>
      </c>
      <c r="N12" s="41"/>
      <c r="O12" s="41"/>
      <c r="P12" s="41"/>
      <c r="Q12" s="41"/>
    </row>
    <row r="13" ht="15" customHeight="1" spans="1:17">
      <c r="A13" s="25"/>
      <c r="B13" s="26"/>
      <c r="C13" s="75"/>
      <c r="D13" s="75"/>
      <c r="E13" s="76"/>
      <c r="F13" s="76"/>
      <c r="G13" s="25"/>
      <c r="H13" s="29"/>
      <c r="I13" s="28"/>
      <c r="J13" s="31"/>
      <c r="K13" s="78"/>
      <c r="L13" s="29"/>
      <c r="M13" s="29" t="str">
        <f t="shared" si="0"/>
        <v/>
      </c>
      <c r="N13" s="41"/>
      <c r="O13" s="41"/>
      <c r="P13" s="41"/>
      <c r="Q13" s="41"/>
    </row>
    <row r="14" ht="15" customHeight="1" spans="1:17">
      <c r="A14" s="25"/>
      <c r="B14" s="26"/>
      <c r="C14" s="75"/>
      <c r="D14" s="75"/>
      <c r="E14" s="76"/>
      <c r="F14" s="76"/>
      <c r="G14" s="25"/>
      <c r="H14" s="29"/>
      <c r="I14" s="28"/>
      <c r="J14" s="31"/>
      <c r="K14" s="78"/>
      <c r="L14" s="29"/>
      <c r="M14" s="29" t="str">
        <f t="shared" si="0"/>
        <v/>
      </c>
      <c r="N14" s="41"/>
      <c r="O14" s="41"/>
      <c r="P14" s="41"/>
      <c r="Q14" s="41"/>
    </row>
    <row r="15" ht="15" customHeight="1" spans="1:17">
      <c r="A15" s="25"/>
      <c r="B15" s="26"/>
      <c r="C15" s="75"/>
      <c r="D15" s="75"/>
      <c r="E15" s="76"/>
      <c r="F15" s="76"/>
      <c r="G15" s="25"/>
      <c r="H15" s="29"/>
      <c r="I15" s="28"/>
      <c r="J15" s="31"/>
      <c r="K15" s="78"/>
      <c r="L15" s="29"/>
      <c r="M15" s="29" t="str">
        <f t="shared" si="0"/>
        <v/>
      </c>
      <c r="N15" s="41"/>
      <c r="O15" s="41"/>
      <c r="P15" s="41"/>
      <c r="Q15" s="41"/>
    </row>
    <row r="16" ht="15" customHeight="1" spans="1:17">
      <c r="A16" s="25"/>
      <c r="B16" s="26"/>
      <c r="C16" s="75"/>
      <c r="D16" s="75"/>
      <c r="E16" s="76"/>
      <c r="F16" s="76"/>
      <c r="G16" s="25"/>
      <c r="H16" s="29"/>
      <c r="I16" s="28"/>
      <c r="J16" s="31"/>
      <c r="K16" s="78"/>
      <c r="L16" s="29"/>
      <c r="M16" s="29" t="str">
        <f t="shared" si="0"/>
        <v/>
      </c>
      <c r="N16" s="41"/>
      <c r="O16" s="41"/>
      <c r="P16" s="41"/>
      <c r="Q16" s="41"/>
    </row>
    <row r="17" ht="15" customHeight="1" spans="1:17">
      <c r="A17" s="25"/>
      <c r="B17" s="26"/>
      <c r="C17" s="75"/>
      <c r="D17" s="75"/>
      <c r="E17" s="76"/>
      <c r="F17" s="76"/>
      <c r="G17" s="25"/>
      <c r="H17" s="29"/>
      <c r="I17" s="28"/>
      <c r="J17" s="31"/>
      <c r="K17" s="78"/>
      <c r="L17" s="29"/>
      <c r="M17" s="29" t="str">
        <f t="shared" si="0"/>
        <v/>
      </c>
      <c r="N17" s="41"/>
      <c r="O17" s="41"/>
      <c r="P17" s="41"/>
      <c r="Q17" s="41"/>
    </row>
    <row r="18" ht="15" customHeight="1" spans="1:17">
      <c r="A18" s="25"/>
      <c r="B18" s="26"/>
      <c r="C18" s="75"/>
      <c r="D18" s="75"/>
      <c r="E18" s="76"/>
      <c r="F18" s="76"/>
      <c r="G18" s="25"/>
      <c r="H18" s="29"/>
      <c r="I18" s="28"/>
      <c r="J18" s="31"/>
      <c r="K18" s="78"/>
      <c r="L18" s="29"/>
      <c r="M18" s="29" t="str">
        <f t="shared" si="0"/>
        <v/>
      </c>
      <c r="N18" s="41"/>
      <c r="O18" s="41"/>
      <c r="P18" s="41"/>
      <c r="Q18" s="41"/>
    </row>
    <row r="19" ht="15" customHeight="1" spans="1:17">
      <c r="A19" s="25"/>
      <c r="B19" s="26"/>
      <c r="C19" s="75"/>
      <c r="D19" s="75"/>
      <c r="E19" s="76"/>
      <c r="F19" s="76"/>
      <c r="G19" s="25"/>
      <c r="H19" s="29"/>
      <c r="I19" s="28"/>
      <c r="J19" s="31"/>
      <c r="K19" s="78"/>
      <c r="L19" s="29"/>
      <c r="M19" s="29" t="str">
        <f t="shared" si="0"/>
        <v/>
      </c>
      <c r="N19" s="41"/>
      <c r="O19" s="41"/>
      <c r="P19" s="41"/>
      <c r="Q19" s="41"/>
    </row>
    <row r="20" ht="15" customHeight="1" spans="1:17">
      <c r="A20" s="25"/>
      <c r="B20" s="26"/>
      <c r="C20" s="75"/>
      <c r="D20" s="75"/>
      <c r="E20" s="76"/>
      <c r="F20" s="76"/>
      <c r="G20" s="25"/>
      <c r="H20" s="29"/>
      <c r="I20" s="28"/>
      <c r="J20" s="31"/>
      <c r="K20" s="78"/>
      <c r="L20" s="29"/>
      <c r="M20" s="29" t="str">
        <f t="shared" si="0"/>
        <v/>
      </c>
      <c r="N20" s="41"/>
      <c r="O20" s="41"/>
      <c r="P20" s="41"/>
      <c r="Q20" s="41"/>
    </row>
    <row r="21" ht="15" customHeight="1" spans="1:17">
      <c r="A21" s="25"/>
      <c r="B21" s="26"/>
      <c r="C21" s="75"/>
      <c r="D21" s="75"/>
      <c r="E21" s="76"/>
      <c r="F21" s="76"/>
      <c r="G21" s="25"/>
      <c r="H21" s="29"/>
      <c r="I21" s="28"/>
      <c r="J21" s="31"/>
      <c r="K21" s="78"/>
      <c r="L21" s="29"/>
      <c r="M21" s="29" t="str">
        <f t="shared" si="0"/>
        <v/>
      </c>
      <c r="N21" s="41"/>
      <c r="O21" s="41"/>
      <c r="P21" s="41"/>
      <c r="Q21" s="41"/>
    </row>
    <row r="22" ht="15" customHeight="1" spans="1:17">
      <c r="A22" s="25"/>
      <c r="B22" s="26"/>
      <c r="C22" s="75"/>
      <c r="D22" s="75"/>
      <c r="E22" s="76"/>
      <c r="F22" s="76"/>
      <c r="G22" s="25"/>
      <c r="H22" s="29"/>
      <c r="I22" s="28"/>
      <c r="J22" s="31"/>
      <c r="K22" s="78"/>
      <c r="L22" s="29"/>
      <c r="M22" s="29" t="str">
        <f t="shared" si="0"/>
        <v/>
      </c>
      <c r="N22" s="41"/>
      <c r="O22" s="41"/>
      <c r="P22" s="41"/>
      <c r="Q22" s="41"/>
    </row>
    <row r="23" ht="15" customHeight="1" spans="1:17">
      <c r="A23" s="25"/>
      <c r="B23" s="26"/>
      <c r="C23" s="75"/>
      <c r="D23" s="75"/>
      <c r="E23" s="76"/>
      <c r="F23" s="76"/>
      <c r="G23" s="25"/>
      <c r="H23" s="29"/>
      <c r="I23" s="28"/>
      <c r="J23" s="31"/>
      <c r="K23" s="78"/>
      <c r="L23" s="29"/>
      <c r="M23" s="29" t="str">
        <f t="shared" si="0"/>
        <v/>
      </c>
      <c r="N23" s="41"/>
      <c r="O23" s="41"/>
      <c r="P23" s="41"/>
      <c r="Q23" s="41"/>
    </row>
    <row r="24" ht="15" customHeight="1" spans="1:17">
      <c r="A24" s="25"/>
      <c r="B24" s="26"/>
      <c r="C24" s="75"/>
      <c r="D24" s="75"/>
      <c r="E24" s="76"/>
      <c r="F24" s="76"/>
      <c r="G24" s="25"/>
      <c r="H24" s="29"/>
      <c r="I24" s="28"/>
      <c r="J24" s="31"/>
      <c r="K24" s="78"/>
      <c r="L24" s="29"/>
      <c r="M24" s="29" t="str">
        <f t="shared" si="0"/>
        <v/>
      </c>
      <c r="N24" s="41"/>
      <c r="O24" s="41"/>
      <c r="P24" s="41"/>
      <c r="Q24" s="41"/>
    </row>
    <row r="25" ht="15" customHeight="1" spans="1:17">
      <c r="A25" s="25"/>
      <c r="B25" s="26"/>
      <c r="C25" s="75"/>
      <c r="D25" s="75"/>
      <c r="E25" s="76"/>
      <c r="F25" s="76"/>
      <c r="G25" s="25"/>
      <c r="H25" s="29"/>
      <c r="I25" s="28"/>
      <c r="J25" s="31"/>
      <c r="K25" s="78"/>
      <c r="L25" s="29"/>
      <c r="M25" s="29" t="str">
        <f t="shared" si="0"/>
        <v/>
      </c>
      <c r="N25" s="41"/>
      <c r="O25" s="41"/>
      <c r="P25" s="41"/>
      <c r="Q25" s="41"/>
    </row>
    <row r="26" ht="15" customHeight="1" spans="1:17">
      <c r="A26" s="25"/>
      <c r="B26" s="26"/>
      <c r="C26" s="75"/>
      <c r="D26" s="75"/>
      <c r="E26" s="76"/>
      <c r="F26" s="76"/>
      <c r="G26" s="25"/>
      <c r="H26" s="29"/>
      <c r="I26" s="28"/>
      <c r="J26" s="31"/>
      <c r="K26" s="78"/>
      <c r="L26" s="29"/>
      <c r="M26" s="29" t="str">
        <f t="shared" si="0"/>
        <v/>
      </c>
      <c r="N26" s="41"/>
      <c r="O26" s="41"/>
      <c r="P26" s="41"/>
      <c r="Q26" s="41"/>
    </row>
    <row r="27" ht="15" customHeight="1" spans="1:17">
      <c r="A27" s="25"/>
      <c r="B27" s="26"/>
      <c r="C27" s="75"/>
      <c r="D27" s="75"/>
      <c r="E27" s="76"/>
      <c r="F27" s="76"/>
      <c r="G27" s="25"/>
      <c r="H27" s="29"/>
      <c r="I27" s="28"/>
      <c r="J27" s="31"/>
      <c r="K27" s="78"/>
      <c r="L27" s="29"/>
      <c r="M27" s="29" t="str">
        <f t="shared" si="0"/>
        <v/>
      </c>
      <c r="N27" s="41"/>
      <c r="O27" s="41"/>
      <c r="P27" s="41"/>
      <c r="Q27" s="41"/>
    </row>
    <row r="28" ht="15" customHeight="1" spans="1:17">
      <c r="A28" s="25"/>
      <c r="B28" s="26"/>
      <c r="C28" s="75"/>
      <c r="D28" s="75"/>
      <c r="E28" s="76"/>
      <c r="F28" s="76"/>
      <c r="G28" s="25"/>
      <c r="H28" s="29"/>
      <c r="I28" s="28"/>
      <c r="J28" s="31"/>
      <c r="K28" s="78"/>
      <c r="L28" s="29"/>
      <c r="M28" s="29" t="str">
        <f t="shared" si="0"/>
        <v/>
      </c>
      <c r="N28" s="41"/>
      <c r="O28" s="41"/>
      <c r="P28" s="41"/>
      <c r="Q28" s="41"/>
    </row>
    <row r="29" ht="15" customHeight="1" spans="1:17">
      <c r="A29" s="25"/>
      <c r="B29" s="26"/>
      <c r="C29" s="75"/>
      <c r="D29" s="75"/>
      <c r="E29" s="76"/>
      <c r="F29" s="76"/>
      <c r="G29" s="25"/>
      <c r="H29" s="29"/>
      <c r="I29" s="28"/>
      <c r="J29" s="31"/>
      <c r="K29" s="78"/>
      <c r="L29" s="29"/>
      <c r="M29" s="29" t="str">
        <f t="shared" si="0"/>
        <v/>
      </c>
      <c r="N29" s="41"/>
      <c r="O29" s="41"/>
      <c r="P29" s="41"/>
      <c r="Q29" s="41"/>
    </row>
    <row r="30" ht="15" customHeight="1" spans="1:17">
      <c r="A30" s="25"/>
      <c r="B30" s="26"/>
      <c r="C30" s="75"/>
      <c r="D30" s="75"/>
      <c r="E30" s="76"/>
      <c r="F30" s="76"/>
      <c r="G30" s="25"/>
      <c r="H30" s="29"/>
      <c r="I30" s="28"/>
      <c r="J30" s="31"/>
      <c r="K30" s="78"/>
      <c r="L30" s="29"/>
      <c r="M30" s="29" t="str">
        <f t="shared" si="0"/>
        <v/>
      </c>
      <c r="N30" s="41"/>
      <c r="O30" s="41"/>
      <c r="P30" s="41"/>
      <c r="Q30" s="41"/>
    </row>
    <row r="31" s="14" customFormat="1" ht="15" customHeight="1" spans="1:17">
      <c r="A31" s="32" t="s">
        <v>1481</v>
      </c>
      <c r="B31" s="33"/>
      <c r="C31" s="77"/>
      <c r="D31" s="77"/>
      <c r="E31" s="81"/>
      <c r="F31" s="81"/>
      <c r="G31" s="22"/>
      <c r="H31" s="37"/>
      <c r="I31" s="35">
        <f>SUM(I7:I30)</f>
        <v>0</v>
      </c>
      <c r="J31" s="36">
        <f>SUM(J7:J30)</f>
        <v>0</v>
      </c>
      <c r="K31" s="58"/>
      <c r="L31" s="37">
        <f>SUM(L7:L30)</f>
        <v>0</v>
      </c>
      <c r="M31" s="29" t="str">
        <f t="shared" si="0"/>
        <v/>
      </c>
      <c r="N31" s="42"/>
      <c r="O31" s="42"/>
      <c r="P31" s="42"/>
      <c r="Q31" s="42"/>
    </row>
  </sheetData>
  <mergeCells count="4">
    <mergeCell ref="A2:N2"/>
    <mergeCell ref="A3:N3"/>
    <mergeCell ref="A31:B31"/>
    <mergeCell ref="O4:Q5"/>
  </mergeCells>
  <hyperlinks>
    <hyperlink ref="A1" location="索引目录!I6" display="返回索引页"/>
    <hyperlink ref="B1" location="流动负债汇总!B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9" tint="-0.249977111117893"/>
  </sheetPr>
  <dimension ref="A1:I36"/>
  <sheetViews>
    <sheetView view="pageBreakPreview" zoomScale="80" zoomScaleNormal="90" workbookViewId="0">
      <pane xSplit="9" ySplit="6" topLeftCell="J31" activePane="bottomRight" state="frozen"/>
      <selection/>
      <selection pane="topRight"/>
      <selection pane="bottomLeft"/>
      <selection pane="bottomRight" activeCell="G35" sqref="G35"/>
    </sheetView>
  </sheetViews>
  <sheetFormatPr defaultColWidth="9" defaultRowHeight="15.75" customHeight="1"/>
  <cols>
    <col min="1" max="1" width="8.625" style="15" customWidth="1"/>
    <col min="2" max="2" width="13.25" style="15" customWidth="1"/>
    <col min="3" max="3" width="7.125" style="15" customWidth="1"/>
    <col min="4" max="4" width="3.25" style="15" customWidth="1"/>
    <col min="5" max="5" width="20.625" style="15" hidden="1" customWidth="1" outlineLevel="1"/>
    <col min="6" max="6" width="20.625" style="15" customWidth="1" collapsed="1"/>
    <col min="7" max="9" width="20.625" style="15" customWidth="1"/>
    <col min="10" max="16384" width="9" style="15"/>
  </cols>
  <sheetData>
    <row r="1" s="11" customFormat="1" ht="10.5" spans="1:9">
      <c r="A1" s="412" t="s">
        <v>271</v>
      </c>
      <c r="B1" s="412" t="s">
        <v>272</v>
      </c>
      <c r="C1" s="413"/>
      <c r="D1" s="413"/>
      <c r="E1" s="18"/>
      <c r="F1" s="18"/>
      <c r="G1" s="18"/>
      <c r="H1" s="18"/>
      <c r="I1" s="18"/>
    </row>
    <row r="2" s="12" customFormat="1" ht="30" customHeight="1" spans="1:9">
      <c r="A2" s="19" t="s">
        <v>273</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20"/>
    </row>
    <row r="4" ht="15" customHeight="1" spans="1:9">
      <c r="A4" s="20"/>
      <c r="B4" s="20"/>
      <c r="C4" s="20"/>
      <c r="D4" s="20"/>
      <c r="E4" s="20"/>
      <c r="F4" s="20"/>
      <c r="G4" s="20"/>
      <c r="H4" s="20"/>
      <c r="I4" s="47" t="s">
        <v>274</v>
      </c>
    </row>
    <row r="5" ht="15" customHeight="1" spans="1:9">
      <c r="A5" s="404" t="str">
        <f>封面!D7&amp;封面!F7</f>
        <v>产权持有单位：北京巴布科克·威尔科克斯有限公司</v>
      </c>
      <c r="I5" s="405" t="s">
        <v>168</v>
      </c>
    </row>
    <row r="6" s="38" customFormat="1" ht="15" customHeight="1" spans="1:9">
      <c r="A6" s="406" t="s">
        <v>275</v>
      </c>
      <c r="B6" s="406" t="s">
        <v>276</v>
      </c>
      <c r="C6" s="406"/>
      <c r="D6" s="406"/>
      <c r="E6" s="407" t="s">
        <v>277</v>
      </c>
      <c r="F6" s="408" t="s">
        <v>278</v>
      </c>
      <c r="G6" s="406" t="s">
        <v>279</v>
      </c>
      <c r="H6" s="406" t="s">
        <v>280</v>
      </c>
      <c r="I6" s="406" t="s">
        <v>281</v>
      </c>
    </row>
    <row r="7" ht="15" customHeight="1" spans="1:9">
      <c r="A7" s="69" t="s">
        <v>282</v>
      </c>
      <c r="B7" s="410" t="s">
        <v>43</v>
      </c>
      <c r="C7" s="410" t="s">
        <v>283</v>
      </c>
      <c r="D7" s="410" t="s">
        <v>284</v>
      </c>
      <c r="E7" s="28">
        <f>货币资金汇总表!C28</f>
        <v>0</v>
      </c>
      <c r="F7" s="31">
        <f>货币资金汇总表!D28</f>
        <v>0</v>
      </c>
      <c r="G7" s="29">
        <f>货币资金汇总表!E28</f>
        <v>0</v>
      </c>
      <c r="H7" s="70" t="str">
        <f t="shared" ref="H7" si="0">IF(OR(AND(F7=0,G7=0),G7=0),"",G7-F7)</f>
        <v/>
      </c>
      <c r="I7" s="70" t="str">
        <f>IF(ISERROR(H7/F7),"",H7/ABS(F7)*100)</f>
        <v/>
      </c>
    </row>
    <row r="8" ht="15" customHeight="1" spans="1:9">
      <c r="A8" s="69" t="s">
        <v>285</v>
      </c>
      <c r="B8" s="410" t="s">
        <v>51</v>
      </c>
      <c r="C8" s="410"/>
      <c r="D8" s="410"/>
      <c r="E8" s="28">
        <f>交易性金融资产汇总!C28</f>
        <v>0</v>
      </c>
      <c r="F8" s="31">
        <f>交易性金融资产汇总!D28</f>
        <v>0</v>
      </c>
      <c r="G8" s="29">
        <f>交易性金融资产汇总!E28</f>
        <v>0</v>
      </c>
      <c r="H8" s="29" t="str">
        <f t="shared" ref="H8:H34" si="1">IF(OR(AND(F8=0,G8=0),G8=0),"",G8-F8)</f>
        <v/>
      </c>
      <c r="I8" s="29" t="str">
        <f t="shared" ref="I8:I34" si="2">IF(ISERROR(H8/F8),"",H8/ABS(F8)*100)</f>
        <v/>
      </c>
    </row>
    <row r="9" ht="15" customHeight="1" spans="1:9">
      <c r="A9" s="69" t="s">
        <v>286</v>
      </c>
      <c r="B9" s="410" t="s">
        <v>60</v>
      </c>
      <c r="C9" s="410"/>
      <c r="D9" s="410"/>
      <c r="E9" s="28">
        <f>衍生金融资产!F31</f>
        <v>0</v>
      </c>
      <c r="F9" s="31">
        <f>衍生金融资产!G31</f>
        <v>0</v>
      </c>
      <c r="G9" s="29">
        <f>衍生金融资产!H31</f>
        <v>0</v>
      </c>
      <c r="H9" s="29" t="str">
        <f t="shared" si="1"/>
        <v/>
      </c>
      <c r="I9" s="29" t="str">
        <f t="shared" si="2"/>
        <v/>
      </c>
    </row>
    <row r="10" ht="15.5" hidden="1" outlineLevel="1" spans="1:9">
      <c r="A10" s="69" t="s">
        <v>287</v>
      </c>
      <c r="B10" s="410" t="s">
        <v>288</v>
      </c>
      <c r="C10" s="410"/>
      <c r="D10" s="410"/>
      <c r="E10" s="28">
        <f>应收票据!F28</f>
        <v>0</v>
      </c>
      <c r="F10" s="31">
        <f>应收票据!G28</f>
        <v>0</v>
      </c>
      <c r="G10" s="29">
        <f>应收票据!H28</f>
        <v>0</v>
      </c>
      <c r="H10" s="29" t="str">
        <f t="shared" si="1"/>
        <v/>
      </c>
      <c r="I10" s="29" t="str">
        <f t="shared" si="2"/>
        <v/>
      </c>
    </row>
    <row r="11" ht="15.5" hidden="1" outlineLevel="1" spans="1:9">
      <c r="A11" s="69"/>
      <c r="B11" s="410" t="s">
        <v>289</v>
      </c>
      <c r="C11" s="410"/>
      <c r="D11" s="410"/>
      <c r="E11" s="28">
        <f>应收票据!F29</f>
        <v>0</v>
      </c>
      <c r="F11" s="31">
        <f>应收票据!G29</f>
        <v>0</v>
      </c>
      <c r="G11" s="29">
        <f>应收票据!H30</f>
        <v>0</v>
      </c>
      <c r="H11" s="29" t="str">
        <f t="shared" si="1"/>
        <v/>
      </c>
      <c r="I11" s="29" t="str">
        <f t="shared" si="2"/>
        <v/>
      </c>
    </row>
    <row r="12" ht="15" customHeight="1" collapsed="1" spans="1:9">
      <c r="A12" s="69" t="s">
        <v>287</v>
      </c>
      <c r="B12" s="410" t="s">
        <v>290</v>
      </c>
      <c r="C12" s="410"/>
      <c r="D12" s="410"/>
      <c r="E12" s="28">
        <f>E10-E11</f>
        <v>0</v>
      </c>
      <c r="F12" s="31">
        <f>F10-F11</f>
        <v>0</v>
      </c>
      <c r="G12" s="29">
        <f>G10-G11</f>
        <v>0</v>
      </c>
      <c r="H12" s="29" t="str">
        <f t="shared" si="1"/>
        <v/>
      </c>
      <c r="I12" s="29" t="str">
        <f t="shared" si="2"/>
        <v/>
      </c>
    </row>
    <row r="13" ht="15" hidden="1" customHeight="1" outlineLevel="1" spans="1:9">
      <c r="A13" s="69" t="s">
        <v>291</v>
      </c>
      <c r="B13" s="410" t="s">
        <v>292</v>
      </c>
      <c r="C13" s="410"/>
      <c r="D13" s="410"/>
      <c r="E13" s="28">
        <f>应收账款!G28</f>
        <v>0</v>
      </c>
      <c r="F13" s="31">
        <f>应收账款!P28</f>
        <v>0</v>
      </c>
      <c r="G13" s="29">
        <f>应收账款!R28</f>
        <v>0</v>
      </c>
      <c r="H13" s="29" t="str">
        <f t="shared" si="1"/>
        <v/>
      </c>
      <c r="I13" s="29" t="str">
        <f t="shared" si="2"/>
        <v/>
      </c>
    </row>
    <row r="14" ht="15" hidden="1" customHeight="1" outlineLevel="1" spans="1:9">
      <c r="A14" s="69"/>
      <c r="B14" s="410" t="s">
        <v>289</v>
      </c>
      <c r="C14" s="410"/>
      <c r="D14" s="410"/>
      <c r="E14" s="28">
        <f>应收账款!G29</f>
        <v>0</v>
      </c>
      <c r="F14" s="31">
        <f>应收账款!P29</f>
        <v>0</v>
      </c>
      <c r="G14" s="29">
        <f>应收账款!R30</f>
        <v>0</v>
      </c>
      <c r="H14" s="29" t="str">
        <f t="shared" si="1"/>
        <v/>
      </c>
      <c r="I14" s="29" t="str">
        <f t="shared" si="2"/>
        <v/>
      </c>
    </row>
    <row r="15" ht="15" customHeight="1" collapsed="1" spans="1:9">
      <c r="A15" s="69" t="s">
        <v>291</v>
      </c>
      <c r="B15" s="410" t="s">
        <v>293</v>
      </c>
      <c r="C15" s="410"/>
      <c r="D15" s="410"/>
      <c r="E15" s="28">
        <f>E13-E14</f>
        <v>0</v>
      </c>
      <c r="F15" s="31">
        <f>F13-F14</f>
        <v>0</v>
      </c>
      <c r="G15" s="29">
        <f>G13-G14</f>
        <v>0</v>
      </c>
      <c r="H15" s="29" t="str">
        <f t="shared" si="1"/>
        <v/>
      </c>
      <c r="I15" s="29" t="str">
        <f t="shared" si="2"/>
        <v/>
      </c>
    </row>
    <row r="16" ht="15" hidden="1" customHeight="1" outlineLevel="1" spans="1:9">
      <c r="A16" s="69" t="s">
        <v>294</v>
      </c>
      <c r="B16" s="410" t="s">
        <v>295</v>
      </c>
      <c r="C16" s="410"/>
      <c r="D16" s="410"/>
      <c r="E16" s="28">
        <f>预付账款!G28</f>
        <v>0</v>
      </c>
      <c r="F16" s="31">
        <f>预付账款!P28</f>
        <v>0</v>
      </c>
      <c r="G16" s="29">
        <f>预付账款!R28</f>
        <v>0</v>
      </c>
      <c r="H16" s="29" t="str">
        <f t="shared" si="1"/>
        <v/>
      </c>
      <c r="I16" s="29" t="str">
        <f t="shared" si="2"/>
        <v/>
      </c>
    </row>
    <row r="17" ht="15" hidden="1" customHeight="1" outlineLevel="1" spans="1:9">
      <c r="A17" s="69"/>
      <c r="B17" s="410" t="s">
        <v>289</v>
      </c>
      <c r="C17" s="410"/>
      <c r="D17" s="410"/>
      <c r="E17" s="28">
        <f>预付账款!G29</f>
        <v>0</v>
      </c>
      <c r="F17" s="31">
        <f>预付账款!P29</f>
        <v>0</v>
      </c>
      <c r="G17" s="29">
        <f>预付账款!R30</f>
        <v>0</v>
      </c>
      <c r="H17" s="29" t="str">
        <f t="shared" si="1"/>
        <v/>
      </c>
      <c r="I17" s="29" t="str">
        <f t="shared" si="2"/>
        <v/>
      </c>
    </row>
    <row r="18" ht="15" customHeight="1" collapsed="1" spans="1:9">
      <c r="A18" s="69" t="s">
        <v>294</v>
      </c>
      <c r="B18" s="410" t="s">
        <v>296</v>
      </c>
      <c r="C18" s="410"/>
      <c r="D18" s="410"/>
      <c r="E18" s="28">
        <f>E16-E17</f>
        <v>0</v>
      </c>
      <c r="F18" s="31">
        <f>F16-F17</f>
        <v>0</v>
      </c>
      <c r="G18" s="29">
        <f>G16-G17</f>
        <v>0</v>
      </c>
      <c r="H18" s="29" t="str">
        <f t="shared" si="1"/>
        <v/>
      </c>
      <c r="I18" s="29" t="str">
        <f t="shared" si="2"/>
        <v/>
      </c>
    </row>
    <row r="19" ht="15" hidden="1" customHeight="1" outlineLevel="1" spans="1:9">
      <c r="A19" s="69" t="s">
        <v>297</v>
      </c>
      <c r="B19" s="410" t="s">
        <v>298</v>
      </c>
      <c r="C19" s="410"/>
      <c r="D19" s="410"/>
      <c r="E19" s="28">
        <f>其他应收款汇总!C32</f>
        <v>0</v>
      </c>
      <c r="F19" s="31">
        <f>其他应收款汇总!D32</f>
        <v>0</v>
      </c>
      <c r="G19" s="29">
        <f>其他应收款汇总!E32</f>
        <v>0</v>
      </c>
      <c r="H19" s="29" t="str">
        <f t="shared" si="1"/>
        <v/>
      </c>
      <c r="I19" s="29" t="str">
        <f t="shared" si="2"/>
        <v/>
      </c>
    </row>
    <row r="20" ht="15" hidden="1" customHeight="1" outlineLevel="1" spans="1:9">
      <c r="A20" s="69"/>
      <c r="B20" s="410" t="s">
        <v>289</v>
      </c>
      <c r="C20" s="410"/>
      <c r="D20" s="410"/>
      <c r="E20" s="28">
        <f>其他应收款汇总!C33</f>
        <v>0</v>
      </c>
      <c r="F20" s="31">
        <f>其他应收款汇总!D33</f>
        <v>0</v>
      </c>
      <c r="G20" s="29">
        <f>其他应收款汇总!E33</f>
        <v>0</v>
      </c>
      <c r="H20" s="29" t="str">
        <f t="shared" si="1"/>
        <v/>
      </c>
      <c r="I20" s="29" t="str">
        <f t="shared" si="2"/>
        <v/>
      </c>
    </row>
    <row r="21" ht="15" customHeight="1" collapsed="1" spans="1:9">
      <c r="A21" s="69" t="s">
        <v>297</v>
      </c>
      <c r="B21" s="410" t="s">
        <v>299</v>
      </c>
      <c r="C21" s="410"/>
      <c r="D21" s="410"/>
      <c r="E21" s="28">
        <f>E19-E20</f>
        <v>0</v>
      </c>
      <c r="F21" s="31">
        <f>F19-F20</f>
        <v>0</v>
      </c>
      <c r="G21" s="29">
        <f>G19-G20</f>
        <v>0</v>
      </c>
      <c r="H21" s="29" t="str">
        <f t="shared" si="1"/>
        <v/>
      </c>
      <c r="I21" s="29" t="str">
        <f t="shared" si="2"/>
        <v/>
      </c>
    </row>
    <row r="22" ht="15" hidden="1" customHeight="1" outlineLevel="1" spans="1:9">
      <c r="A22" s="69" t="s">
        <v>300</v>
      </c>
      <c r="B22" s="410" t="s">
        <v>301</v>
      </c>
      <c r="C22" s="410"/>
      <c r="D22" s="410"/>
      <c r="E22" s="28">
        <f>存货汇总!C38</f>
        <v>0</v>
      </c>
      <c r="F22" s="31">
        <f>存货汇总!D38</f>
        <v>0</v>
      </c>
      <c r="G22" s="29">
        <f>存货汇总!E38</f>
        <v>0</v>
      </c>
      <c r="H22" s="29" t="str">
        <f t="shared" si="1"/>
        <v/>
      </c>
      <c r="I22" s="29" t="str">
        <f t="shared" si="2"/>
        <v/>
      </c>
    </row>
    <row r="23" ht="15" hidden="1" customHeight="1" outlineLevel="1" spans="1:9">
      <c r="A23" s="69"/>
      <c r="B23" s="410" t="s">
        <v>302</v>
      </c>
      <c r="C23" s="410"/>
      <c r="D23" s="410"/>
      <c r="E23" s="28">
        <f>存货汇总!C39</f>
        <v>0</v>
      </c>
      <c r="F23" s="31">
        <f>存货汇总!D39</f>
        <v>0</v>
      </c>
      <c r="G23" s="29">
        <f>存货汇总!E39</f>
        <v>0</v>
      </c>
      <c r="H23" s="29" t="str">
        <f t="shared" si="1"/>
        <v/>
      </c>
      <c r="I23" s="29" t="str">
        <f t="shared" si="2"/>
        <v/>
      </c>
    </row>
    <row r="24" ht="15" customHeight="1" collapsed="1" spans="1:9">
      <c r="A24" s="69" t="s">
        <v>300</v>
      </c>
      <c r="B24" s="410" t="s">
        <v>303</v>
      </c>
      <c r="C24" s="410"/>
      <c r="D24" s="410"/>
      <c r="E24" s="28">
        <f>E22-E23</f>
        <v>0</v>
      </c>
      <c r="F24" s="31">
        <f>F22-F23</f>
        <v>0</v>
      </c>
      <c r="G24" s="29">
        <f>G22-G23</f>
        <v>0</v>
      </c>
      <c r="H24" s="29" t="str">
        <f t="shared" si="1"/>
        <v/>
      </c>
      <c r="I24" s="29" t="str">
        <f t="shared" si="2"/>
        <v/>
      </c>
    </row>
    <row r="25" ht="15" hidden="1" customHeight="1" outlineLevel="1" spans="1:9">
      <c r="A25" s="69" t="s">
        <v>304</v>
      </c>
      <c r="B25" s="410" t="s">
        <v>305</v>
      </c>
      <c r="C25" s="410"/>
      <c r="D25" s="410"/>
      <c r="E25" s="28">
        <f>合同资产!H28</f>
        <v>0</v>
      </c>
      <c r="F25" s="31">
        <f>合同资产!J28</f>
        <v>0</v>
      </c>
      <c r="G25" s="29">
        <f>合同资产!K28</f>
        <v>0</v>
      </c>
      <c r="H25" s="29" t="str">
        <f t="shared" si="1"/>
        <v/>
      </c>
      <c r="I25" s="29" t="str">
        <f t="shared" si="2"/>
        <v/>
      </c>
    </row>
    <row r="26" ht="15" hidden="1" customHeight="1" outlineLevel="1" spans="1:9">
      <c r="A26" s="69"/>
      <c r="B26" s="410" t="s">
        <v>306</v>
      </c>
      <c r="C26" s="410"/>
      <c r="D26" s="410"/>
      <c r="E26" s="28">
        <f>合同资产!H29</f>
        <v>0</v>
      </c>
      <c r="F26" s="31">
        <f>合同资产!J29</f>
        <v>0</v>
      </c>
      <c r="G26" s="29">
        <f>合同资产!K30</f>
        <v>0</v>
      </c>
      <c r="H26" s="29" t="str">
        <f t="shared" si="1"/>
        <v/>
      </c>
      <c r="I26" s="29" t="str">
        <f t="shared" si="2"/>
        <v/>
      </c>
    </row>
    <row r="27" ht="15" customHeight="1" collapsed="1" spans="1:9">
      <c r="A27" s="69" t="s">
        <v>304</v>
      </c>
      <c r="B27" s="410" t="s">
        <v>92</v>
      </c>
      <c r="C27" s="410"/>
      <c r="D27" s="410"/>
      <c r="E27" s="28">
        <f>E25-E26</f>
        <v>0</v>
      </c>
      <c r="F27" s="31">
        <f>F25-F26</f>
        <v>0</v>
      </c>
      <c r="G27" s="29">
        <f>G25-G26</f>
        <v>0</v>
      </c>
      <c r="H27" s="29" t="str">
        <f t="shared" si="1"/>
        <v/>
      </c>
      <c r="I27" s="29" t="str">
        <f t="shared" si="2"/>
        <v/>
      </c>
    </row>
    <row r="28" ht="15" customHeight="1" spans="1:9">
      <c r="A28" s="69" t="s">
        <v>307</v>
      </c>
      <c r="B28" s="410" t="s">
        <v>94</v>
      </c>
      <c r="C28" s="410"/>
      <c r="D28" s="410"/>
      <c r="E28" s="28">
        <f>持有待售资产!E31</f>
        <v>0</v>
      </c>
      <c r="F28" s="31">
        <f>持有待售资产!F31</f>
        <v>0</v>
      </c>
      <c r="G28" s="29">
        <f>持有待售资产!G31</f>
        <v>0</v>
      </c>
      <c r="H28" s="29" t="str">
        <f t="shared" si="1"/>
        <v/>
      </c>
      <c r="I28" s="29" t="str">
        <f t="shared" si="2"/>
        <v/>
      </c>
    </row>
    <row r="29" ht="15" customHeight="1" spans="1:9">
      <c r="A29" s="69" t="s">
        <v>308</v>
      </c>
      <c r="B29" s="410" t="s">
        <v>242</v>
      </c>
      <c r="C29" s="410"/>
      <c r="D29" s="410"/>
      <c r="E29" s="28">
        <f>一年到期非流动资产!E31</f>
        <v>0</v>
      </c>
      <c r="F29" s="31">
        <f>一年到期非流动资产!F31</f>
        <v>0</v>
      </c>
      <c r="G29" s="29">
        <f>一年到期非流动资产!G31</f>
        <v>0</v>
      </c>
      <c r="H29" s="29" t="str">
        <f t="shared" si="1"/>
        <v/>
      </c>
      <c r="I29" s="29" t="str">
        <f t="shared" si="2"/>
        <v/>
      </c>
    </row>
    <row r="30" ht="15" customHeight="1" spans="1:9">
      <c r="A30" s="69" t="s">
        <v>309</v>
      </c>
      <c r="B30" s="410" t="s">
        <v>97</v>
      </c>
      <c r="C30" s="410"/>
      <c r="D30" s="410"/>
      <c r="E30" s="28">
        <f>其他流动资产!F30</f>
        <v>0</v>
      </c>
      <c r="F30" s="31">
        <f>其他流动资产!G30</f>
        <v>0</v>
      </c>
      <c r="G30" s="29">
        <f>其他流动资产!H30</f>
        <v>0</v>
      </c>
      <c r="H30" s="29" t="str">
        <f t="shared" si="1"/>
        <v/>
      </c>
      <c r="I30" s="29" t="str">
        <f t="shared" si="2"/>
        <v/>
      </c>
    </row>
    <row r="31" ht="15" customHeight="1" spans="1:9">
      <c r="A31" s="41"/>
      <c r="B31" s="411"/>
      <c r="C31" s="411"/>
      <c r="D31" s="411"/>
      <c r="E31" s="28"/>
      <c r="F31" s="31"/>
      <c r="G31" s="29"/>
      <c r="H31" s="29" t="str">
        <f t="shared" si="1"/>
        <v/>
      </c>
      <c r="I31" s="29" t="str">
        <f t="shared" si="2"/>
        <v/>
      </c>
    </row>
    <row r="32" s="14" customFormat="1" ht="15" customHeight="1" spans="1:9">
      <c r="A32" s="22">
        <v>3</v>
      </c>
      <c r="B32" s="414" t="s">
        <v>310</v>
      </c>
      <c r="C32" s="414"/>
      <c r="D32" s="414"/>
      <c r="E32" s="35">
        <f>SUM(E7,E8,E10,E13,E16,E19,E22,E25,E28,E29,E30)</f>
        <v>0</v>
      </c>
      <c r="F32" s="36">
        <f>SUM(F7,F8,F10,F13,F16,F19,F22,F25,F28,F29,F30)</f>
        <v>0</v>
      </c>
      <c r="G32" s="37">
        <f>SUM(G7,G8,G10,G13,G16,G19,G22,G25,G28,G29,G30)</f>
        <v>0</v>
      </c>
      <c r="H32" s="37" t="str">
        <f t="shared" si="1"/>
        <v/>
      </c>
      <c r="I32" s="37" t="str">
        <f t="shared" si="2"/>
        <v/>
      </c>
    </row>
    <row r="33" ht="15" customHeight="1" spans="1:9">
      <c r="A33" s="25"/>
      <c r="B33" s="410" t="s">
        <v>311</v>
      </c>
      <c r="C33" s="410"/>
      <c r="D33" s="410"/>
      <c r="E33" s="28">
        <f>SUM(E11,E14,E17,E20,E23,E26)</f>
        <v>0</v>
      </c>
      <c r="F33" s="31">
        <f>SUM(F11,F14,F17,F20,F23,F26)</f>
        <v>0</v>
      </c>
      <c r="G33" s="29">
        <f>SUM(G11,G14,G17,G20,G23,G26)</f>
        <v>0</v>
      </c>
      <c r="H33" s="29" t="str">
        <f t="shared" si="1"/>
        <v/>
      </c>
      <c r="I33" s="29" t="str">
        <f t="shared" si="2"/>
        <v/>
      </c>
    </row>
    <row r="34" ht="15" customHeight="1" spans="1:9">
      <c r="A34" s="22">
        <v>3</v>
      </c>
      <c r="B34" s="414" t="s">
        <v>312</v>
      </c>
      <c r="C34" s="414"/>
      <c r="D34" s="414"/>
      <c r="E34" s="35">
        <f>E32-E33</f>
        <v>0</v>
      </c>
      <c r="F34" s="36">
        <f>F32-F33</f>
        <v>0</v>
      </c>
      <c r="G34" s="37">
        <f>G32-G33</f>
        <v>0</v>
      </c>
      <c r="H34" s="37" t="str">
        <f t="shared" si="1"/>
        <v/>
      </c>
      <c r="I34" s="37" t="str">
        <f t="shared" si="2"/>
        <v/>
      </c>
    </row>
    <row r="35" ht="15" customHeight="1" spans="1:9">
      <c r="A35" s="15" t="str">
        <f>CONCATENATE(封面!$D$11,封面!$G$11)</f>
        <v>产权持有单位填表人：侯鹏浩</v>
      </c>
      <c r="G35" s="15" t="str">
        <f>"评估人员："&amp;封面!$G$20</f>
        <v>评估人员：</v>
      </c>
      <c r="H35" s="21"/>
      <c r="I35" s="65" t="s">
        <v>313</v>
      </c>
    </row>
    <row r="36" ht="15" customHeight="1" spans="1:1">
      <c r="A36" s="15" t="str">
        <f>CONCATENATE(封面!$D$13,封面!$F$13,封面!$G$13,封面!$H$13,封面!$I$13,封面!$J$13,封面!$K$13)</f>
        <v>填表日期：2025年2月21日</v>
      </c>
    </row>
  </sheetData>
  <mergeCells count="31">
    <mergeCell ref="A2:I2"/>
    <mergeCell ref="A3:I3"/>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s>
  <hyperlinks>
    <hyperlink ref="B8" location="短期投资汇总!A1" display="交易性金融资产"/>
    <hyperlink ref="B10" location="应收票据!A1" display="应收票据余额"/>
    <hyperlink ref="B16" location="'应收股利（利润）'!A1" display="预付账款余额"/>
    <hyperlink ref="B29" location="存货汇总!A1" display="一年内到期的非流动资产"/>
    <hyperlink ref="B30" location="待摊费用!A1" display="其他流动资产"/>
    <hyperlink ref="B7" location="货币汇总!A1" display="货币资金"/>
    <hyperlink ref="C7" location="银行存款!A1" display="存款"/>
    <hyperlink ref="D7" location="其他货币资金!A1" display="他币）"/>
    <hyperlink ref="A1" location="索引目录!C6" display="返回索引页"/>
    <hyperlink ref="B1" location="评估结果分类汇总表!B7" display="返回"/>
    <hyperlink ref="B8:D8" location="交易性金融资产汇总!B1" display="交易性金融资产"/>
    <hyperlink ref="B13:D13" location="应收账款!B1" display="应收账款余额"/>
    <hyperlink ref="B16:D16" location="预付账款!B1" display="预付账款余额"/>
    <hyperlink ref="B19:D19" location="其他应收款汇总!B1" display="其他应收款余额"/>
    <hyperlink ref="B22:D22" location="存货汇总!B1" display="存货余额"/>
    <hyperlink ref="B29:D29" location="一年到期非流动资产!B1" display="一年内到期的非流动资产"/>
    <hyperlink ref="B30:D30" location="其他流动资产!B1" display="其他流动资产"/>
    <hyperlink ref="B7:D7" location="其他货币资金!B1" display="货币资金"/>
    <hyperlink ref="B10:D10" location="应收票据!B1" display="应收票据余额"/>
    <hyperlink ref="B12:D12" location="应收票据!B1" display="应收票据"/>
    <hyperlink ref="B15:D15" location="应收账款!B1" display="应收账款"/>
    <hyperlink ref="B18:D18" location="预付账款!B1" display="预付账款"/>
    <hyperlink ref="B21:D21" location="其他应收款!B1" display="其他应收款"/>
    <hyperlink ref="B24:D24" location="存货汇总!B1" display="存货"/>
    <hyperlink ref="B25:D25" location="合同资产!A1" display="合同资产余额"/>
    <hyperlink ref="B27:D27" location="合同资产!A1" display="合同资产"/>
    <hyperlink ref="B9:D9" location="衍生金融资产!A1" display="衍生金融资产"/>
    <hyperlink ref="B28" location="持有待售资产!A1" display="持有待售资产"/>
  </hyperlinks>
  <printOptions horizontalCentered="1"/>
  <pageMargins left="0.393055555555556" right="0.393055555555556" top="0.984027777777778" bottom="0.472222222222222" header="0.984027777777778" footer="0.472222222222222"/>
  <pageSetup paperSize="9" orientation="landscape"/>
  <headerFooter alignWithMargins="0"/>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pageSetUpPr fitToPage="1"/>
  </sheetPr>
  <dimension ref="A1:L31"/>
  <sheetViews>
    <sheetView view="pageBreakPreview" zoomScale="80" zoomScaleNormal="90" workbookViewId="0">
      <pane ySplit="6" topLeftCell="A7" activePane="bottomLeft" state="frozen"/>
      <selection/>
      <selection pane="bottomLeft" activeCell="G17" sqref="G17"/>
    </sheetView>
  </sheetViews>
  <sheetFormatPr defaultColWidth="9" defaultRowHeight="15.75" customHeight="1"/>
  <cols>
    <col min="1" max="1" width="7.625" style="15" customWidth="1"/>
    <col min="2" max="2" width="30.125" style="15" customWidth="1"/>
    <col min="3" max="3" width="11.25" style="15" customWidth="1"/>
    <col min="4" max="4" width="15.375" style="15" customWidth="1"/>
    <col min="5" max="5" width="16.5" style="15" hidden="1" customWidth="1" outlineLevel="1"/>
    <col min="6" max="6" width="20.625" style="15" customWidth="1" collapsed="1"/>
    <col min="7" max="7" width="20.625" style="15" customWidth="1"/>
    <col min="8" max="8" width="11.625" style="15" customWidth="1"/>
    <col min="9" max="9" width="11.875" style="15" customWidth="1"/>
    <col min="10" max="10" width="11.375" style="15" customWidth="1"/>
    <col min="11" max="11" width="13.625" style="15" customWidth="1"/>
    <col min="12" max="12" width="9.375" style="15" customWidth="1"/>
    <col min="13" max="16384" width="9" style="15"/>
  </cols>
  <sheetData>
    <row r="1" s="11" customFormat="1" ht="10.5" spans="1:9">
      <c r="A1" s="80" t="s">
        <v>324</v>
      </c>
      <c r="B1" s="17" t="s">
        <v>272</v>
      </c>
      <c r="C1" s="18"/>
      <c r="D1" s="18"/>
      <c r="E1" s="18"/>
      <c r="F1" s="18"/>
      <c r="G1" s="18"/>
      <c r="H1" s="18"/>
      <c r="I1" s="18"/>
    </row>
    <row r="2" s="12" customFormat="1" ht="30" customHeight="1" spans="1:9">
      <c r="A2" s="19" t="s">
        <v>1482</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2">
      <c r="A4" s="20"/>
      <c r="B4" s="20"/>
      <c r="C4" s="20"/>
      <c r="D4" s="20"/>
      <c r="E4" s="20"/>
      <c r="F4" s="20"/>
      <c r="G4" s="20"/>
      <c r="H4" s="20"/>
      <c r="I4" s="39" t="s">
        <v>1483</v>
      </c>
      <c r="J4" s="53" t="s">
        <v>342</v>
      </c>
      <c r="K4" s="54"/>
      <c r="L4" s="54"/>
    </row>
    <row r="5" ht="15" customHeight="1" spans="1:12">
      <c r="A5" s="21" t="str">
        <f>封面!D7&amp;封面!F7</f>
        <v>产权持有单位：北京巴布科克·威尔科克斯有限公司</v>
      </c>
      <c r="I5" s="39" t="s">
        <v>327</v>
      </c>
      <c r="J5" s="55"/>
      <c r="K5" s="55"/>
      <c r="L5" s="55"/>
    </row>
    <row r="6" s="13" customFormat="1" ht="25.15" customHeight="1" spans="1:12">
      <c r="A6" s="22" t="s">
        <v>328</v>
      </c>
      <c r="B6" s="22" t="s">
        <v>398</v>
      </c>
      <c r="C6" s="22" t="s">
        <v>411</v>
      </c>
      <c r="D6" s="22" t="s">
        <v>410</v>
      </c>
      <c r="E6" s="23" t="s">
        <v>333</v>
      </c>
      <c r="F6" s="24" t="s">
        <v>334</v>
      </c>
      <c r="G6" s="22" t="s">
        <v>335</v>
      </c>
      <c r="H6" s="22" t="s">
        <v>337</v>
      </c>
      <c r="I6" s="22" t="s">
        <v>338</v>
      </c>
      <c r="J6" s="60" t="s">
        <v>345</v>
      </c>
      <c r="K6" s="60" t="s">
        <v>401</v>
      </c>
      <c r="L6" s="60" t="s">
        <v>374</v>
      </c>
    </row>
    <row r="7" ht="15" customHeight="1" spans="1:12">
      <c r="A7" s="25"/>
      <c r="B7" s="26"/>
      <c r="C7" s="27"/>
      <c r="D7" s="26"/>
      <c r="E7" s="28"/>
      <c r="F7" s="29"/>
      <c r="G7" s="29"/>
      <c r="H7" s="29" t="str">
        <f>IF(OR(F7=0,G7=0),"",(G7-F7)/ABS(F7)*100)</f>
        <v/>
      </c>
      <c r="I7" s="41"/>
      <c r="J7" s="41"/>
      <c r="K7" s="41"/>
      <c r="L7" s="41"/>
    </row>
    <row r="8" ht="15" customHeight="1" spans="1:12">
      <c r="A8" s="25"/>
      <c r="B8" s="26"/>
      <c r="C8" s="27"/>
      <c r="D8" s="26"/>
      <c r="E8" s="28"/>
      <c r="F8" s="29"/>
      <c r="G8" s="29"/>
      <c r="H8" s="29" t="str">
        <f t="shared" ref="H8:H31" si="0">IF(OR(F8=0,G8=0),"",(G8-F8)/ABS(F8)*100)</f>
        <v/>
      </c>
      <c r="I8" s="41"/>
      <c r="J8" s="41"/>
      <c r="K8" s="41"/>
      <c r="L8" s="41"/>
    </row>
    <row r="9" ht="15" customHeight="1" spans="1:12">
      <c r="A9" s="25"/>
      <c r="B9" s="26"/>
      <c r="C9" s="27"/>
      <c r="D9" s="26"/>
      <c r="E9" s="28"/>
      <c r="F9" s="29"/>
      <c r="G9" s="29"/>
      <c r="H9" s="29" t="str">
        <f t="shared" si="0"/>
        <v/>
      </c>
      <c r="I9" s="41"/>
      <c r="J9" s="41"/>
      <c r="K9" s="41"/>
      <c r="L9" s="41"/>
    </row>
    <row r="10" ht="15" customHeight="1" spans="1:12">
      <c r="A10" s="25"/>
      <c r="B10" s="26"/>
      <c r="C10" s="27"/>
      <c r="D10" s="26"/>
      <c r="E10" s="28"/>
      <c r="F10" s="31"/>
      <c r="G10" s="29"/>
      <c r="H10" s="29" t="str">
        <f t="shared" si="0"/>
        <v/>
      </c>
      <c r="I10" s="41"/>
      <c r="J10" s="41"/>
      <c r="K10" s="41"/>
      <c r="L10" s="41"/>
    </row>
    <row r="11" ht="15" customHeight="1" spans="1:12">
      <c r="A11" s="25"/>
      <c r="B11" s="26"/>
      <c r="C11" s="27"/>
      <c r="D11" s="26"/>
      <c r="E11" s="28"/>
      <c r="F11" s="31"/>
      <c r="G11" s="29"/>
      <c r="H11" s="29" t="str">
        <f t="shared" si="0"/>
        <v/>
      </c>
      <c r="I11" s="41"/>
      <c r="J11" s="41"/>
      <c r="K11" s="41"/>
      <c r="L11" s="41"/>
    </row>
    <row r="12" ht="15" customHeight="1" spans="1:12">
      <c r="A12" s="25"/>
      <c r="B12" s="26"/>
      <c r="C12" s="27"/>
      <c r="D12" s="26"/>
      <c r="E12" s="28"/>
      <c r="F12" s="31"/>
      <c r="G12" s="29"/>
      <c r="H12" s="29" t="str">
        <f t="shared" si="0"/>
        <v/>
      </c>
      <c r="I12" s="41"/>
      <c r="J12" s="41"/>
      <c r="K12" s="41"/>
      <c r="L12" s="41"/>
    </row>
    <row r="13" ht="15" customHeight="1" spans="1:12">
      <c r="A13" s="25"/>
      <c r="B13" s="26"/>
      <c r="C13" s="27"/>
      <c r="D13" s="26"/>
      <c r="E13" s="28"/>
      <c r="F13" s="31"/>
      <c r="G13" s="29"/>
      <c r="H13" s="29" t="str">
        <f t="shared" si="0"/>
        <v/>
      </c>
      <c r="I13" s="41"/>
      <c r="J13" s="41"/>
      <c r="K13" s="41"/>
      <c r="L13" s="41"/>
    </row>
    <row r="14" ht="15" customHeight="1" spans="1:12">
      <c r="A14" s="25"/>
      <c r="B14" s="26"/>
      <c r="C14" s="27"/>
      <c r="D14" s="26"/>
      <c r="E14" s="28"/>
      <c r="F14" s="31"/>
      <c r="G14" s="29"/>
      <c r="H14" s="29" t="str">
        <f t="shared" si="0"/>
        <v/>
      </c>
      <c r="I14" s="41"/>
      <c r="J14" s="41"/>
      <c r="K14" s="41"/>
      <c r="L14" s="41"/>
    </row>
    <row r="15" ht="15" customHeight="1" spans="1:12">
      <c r="A15" s="25"/>
      <c r="B15" s="26"/>
      <c r="C15" s="27"/>
      <c r="D15" s="26"/>
      <c r="E15" s="28"/>
      <c r="F15" s="31"/>
      <c r="G15" s="29"/>
      <c r="H15" s="29" t="str">
        <f t="shared" si="0"/>
        <v/>
      </c>
      <c r="I15" s="41"/>
      <c r="J15" s="41"/>
      <c r="K15" s="41"/>
      <c r="L15" s="41"/>
    </row>
    <row r="16" ht="15" customHeight="1" spans="1:12">
      <c r="A16" s="25"/>
      <c r="B16" s="26"/>
      <c r="C16" s="27"/>
      <c r="D16" s="26"/>
      <c r="E16" s="28"/>
      <c r="F16" s="31"/>
      <c r="G16" s="29"/>
      <c r="H16" s="29" t="str">
        <f t="shared" si="0"/>
        <v/>
      </c>
      <c r="I16" s="41"/>
      <c r="J16" s="41"/>
      <c r="K16" s="41"/>
      <c r="L16" s="41"/>
    </row>
    <row r="17" ht="15" customHeight="1" spans="1:12">
      <c r="A17" s="25"/>
      <c r="B17" s="26"/>
      <c r="C17" s="27"/>
      <c r="D17" s="26"/>
      <c r="E17" s="28"/>
      <c r="F17" s="31"/>
      <c r="G17" s="29"/>
      <c r="H17" s="29" t="str">
        <f t="shared" si="0"/>
        <v/>
      </c>
      <c r="I17" s="41"/>
      <c r="J17" s="41"/>
      <c r="K17" s="41"/>
      <c r="L17" s="41"/>
    </row>
    <row r="18" ht="15" customHeight="1" spans="1:12">
      <c r="A18" s="25"/>
      <c r="B18" s="26"/>
      <c r="C18" s="27"/>
      <c r="D18" s="26"/>
      <c r="E18" s="28"/>
      <c r="F18" s="31"/>
      <c r="G18" s="29"/>
      <c r="H18" s="29" t="str">
        <f t="shared" si="0"/>
        <v/>
      </c>
      <c r="I18" s="41"/>
      <c r="J18" s="41"/>
      <c r="K18" s="41"/>
      <c r="L18" s="41"/>
    </row>
    <row r="19" ht="15" customHeight="1" spans="1:12">
      <c r="A19" s="25"/>
      <c r="B19" s="26"/>
      <c r="C19" s="27"/>
      <c r="D19" s="26"/>
      <c r="E19" s="28"/>
      <c r="F19" s="31"/>
      <c r="G19" s="29"/>
      <c r="H19" s="29" t="str">
        <f t="shared" si="0"/>
        <v/>
      </c>
      <c r="I19" s="41"/>
      <c r="J19" s="41"/>
      <c r="K19" s="41"/>
      <c r="L19" s="41"/>
    </row>
    <row r="20" ht="15" customHeight="1" spans="1:12">
      <c r="A20" s="25"/>
      <c r="B20" s="26"/>
      <c r="C20" s="27"/>
      <c r="D20" s="26"/>
      <c r="E20" s="28"/>
      <c r="F20" s="31"/>
      <c r="G20" s="29"/>
      <c r="H20" s="29" t="str">
        <f t="shared" si="0"/>
        <v/>
      </c>
      <c r="I20" s="41"/>
      <c r="J20" s="41"/>
      <c r="K20" s="41"/>
      <c r="L20" s="41"/>
    </row>
    <row r="21" ht="15" customHeight="1" spans="1:12">
      <c r="A21" s="25"/>
      <c r="B21" s="26"/>
      <c r="C21" s="27"/>
      <c r="D21" s="26"/>
      <c r="E21" s="28"/>
      <c r="F21" s="31"/>
      <c r="G21" s="29"/>
      <c r="H21" s="29" t="str">
        <f t="shared" si="0"/>
        <v/>
      </c>
      <c r="I21" s="41"/>
      <c r="J21" s="41"/>
      <c r="K21" s="41"/>
      <c r="L21" s="41"/>
    </row>
    <row r="22" ht="15" customHeight="1" spans="1:12">
      <c r="A22" s="25"/>
      <c r="B22" s="26"/>
      <c r="C22" s="27"/>
      <c r="D22" s="26"/>
      <c r="E22" s="28"/>
      <c r="F22" s="31"/>
      <c r="G22" s="29"/>
      <c r="H22" s="29" t="str">
        <f t="shared" si="0"/>
        <v/>
      </c>
      <c r="I22" s="41"/>
      <c r="J22" s="41"/>
      <c r="K22" s="41"/>
      <c r="L22" s="41"/>
    </row>
    <row r="23" ht="15" customHeight="1" spans="1:12">
      <c r="A23" s="25"/>
      <c r="B23" s="26"/>
      <c r="C23" s="27"/>
      <c r="D23" s="26"/>
      <c r="E23" s="28"/>
      <c r="F23" s="31"/>
      <c r="G23" s="29"/>
      <c r="H23" s="29" t="str">
        <f t="shared" si="0"/>
        <v/>
      </c>
      <c r="I23" s="41"/>
      <c r="J23" s="41"/>
      <c r="K23" s="41"/>
      <c r="L23" s="41"/>
    </row>
    <row r="24" ht="15" customHeight="1" spans="1:12">
      <c r="A24" s="25"/>
      <c r="B24" s="26"/>
      <c r="C24" s="27"/>
      <c r="D24" s="26"/>
      <c r="E24" s="28"/>
      <c r="F24" s="31"/>
      <c r="G24" s="29"/>
      <c r="H24" s="29" t="str">
        <f t="shared" si="0"/>
        <v/>
      </c>
      <c r="I24" s="41"/>
      <c r="J24" s="41"/>
      <c r="K24" s="41"/>
      <c r="L24" s="41"/>
    </row>
    <row r="25" ht="15" customHeight="1" spans="1:12">
      <c r="A25" s="25"/>
      <c r="B25" s="26"/>
      <c r="C25" s="27"/>
      <c r="D25" s="26"/>
      <c r="E25" s="28"/>
      <c r="F25" s="31"/>
      <c r="G25" s="29"/>
      <c r="H25" s="29" t="str">
        <f t="shared" si="0"/>
        <v/>
      </c>
      <c r="I25" s="41"/>
      <c r="J25" s="41"/>
      <c r="K25" s="41"/>
      <c r="L25" s="41"/>
    </row>
    <row r="26" ht="15" customHeight="1" spans="1:12">
      <c r="A26" s="25"/>
      <c r="B26" s="26"/>
      <c r="C26" s="27"/>
      <c r="D26" s="26"/>
      <c r="E26" s="28"/>
      <c r="F26" s="31"/>
      <c r="G26" s="29"/>
      <c r="H26" s="29" t="str">
        <f t="shared" si="0"/>
        <v/>
      </c>
      <c r="I26" s="41"/>
      <c r="J26" s="41"/>
      <c r="K26" s="41"/>
      <c r="L26" s="41"/>
    </row>
    <row r="27" ht="15" customHeight="1" spans="1:12">
      <c r="A27" s="25"/>
      <c r="B27" s="26"/>
      <c r="C27" s="27"/>
      <c r="D27" s="26"/>
      <c r="E27" s="28"/>
      <c r="F27" s="31"/>
      <c r="G27" s="29"/>
      <c r="H27" s="29" t="str">
        <f t="shared" si="0"/>
        <v/>
      </c>
      <c r="I27" s="41"/>
      <c r="J27" s="41"/>
      <c r="K27" s="41"/>
      <c r="L27" s="41"/>
    </row>
    <row r="28" ht="15" customHeight="1" spans="1:12">
      <c r="A28" s="25"/>
      <c r="B28" s="26"/>
      <c r="C28" s="27"/>
      <c r="D28" s="26"/>
      <c r="E28" s="28"/>
      <c r="F28" s="31"/>
      <c r="G28" s="29"/>
      <c r="H28" s="29" t="str">
        <f t="shared" si="0"/>
        <v/>
      </c>
      <c r="I28" s="41"/>
      <c r="J28" s="41"/>
      <c r="K28" s="41"/>
      <c r="L28" s="41"/>
    </row>
    <row r="29" ht="15" customHeight="1" spans="1:12">
      <c r="A29" s="25"/>
      <c r="B29" s="26"/>
      <c r="C29" s="27"/>
      <c r="D29" s="26"/>
      <c r="E29" s="28"/>
      <c r="F29" s="31"/>
      <c r="G29" s="29"/>
      <c r="H29" s="29" t="str">
        <f t="shared" si="0"/>
        <v/>
      </c>
      <c r="I29" s="41"/>
      <c r="J29" s="41"/>
      <c r="K29" s="41"/>
      <c r="L29" s="41"/>
    </row>
    <row r="30" ht="15" customHeight="1" spans="1:12">
      <c r="A30" s="25"/>
      <c r="B30" s="26"/>
      <c r="C30" s="27"/>
      <c r="D30" s="26"/>
      <c r="E30" s="28"/>
      <c r="F30" s="31"/>
      <c r="G30" s="29"/>
      <c r="H30" s="29" t="str">
        <f t="shared" si="0"/>
        <v/>
      </c>
      <c r="I30" s="41"/>
      <c r="J30" s="41"/>
      <c r="K30" s="41"/>
      <c r="L30" s="41"/>
    </row>
    <row r="31" s="14" customFormat="1" ht="15" customHeight="1" spans="1:12">
      <c r="A31" s="32" t="s">
        <v>1484</v>
      </c>
      <c r="B31" s="33"/>
      <c r="C31" s="34"/>
      <c r="D31" s="22"/>
      <c r="E31" s="35">
        <f>SUM(E7:E30)</f>
        <v>0</v>
      </c>
      <c r="F31" s="36">
        <f>SUM(F7:F30)</f>
        <v>0</v>
      </c>
      <c r="G31" s="37">
        <f>SUM(G7:G30)</f>
        <v>0</v>
      </c>
      <c r="H31" s="29" t="str">
        <f t="shared" si="0"/>
        <v/>
      </c>
      <c r="I31" s="42"/>
      <c r="J31" s="42"/>
      <c r="K31" s="42"/>
      <c r="L31" s="42"/>
    </row>
  </sheetData>
  <mergeCells count="4">
    <mergeCell ref="A2:I2"/>
    <mergeCell ref="A3:I3"/>
    <mergeCell ref="A31:B31"/>
    <mergeCell ref="J4:L5"/>
  </mergeCells>
  <hyperlinks>
    <hyperlink ref="A1" location="索引目录!I7" display="返回索引页"/>
    <hyperlink ref="B1" location="流动负债汇总!B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pageSetUpPr fitToPage="1"/>
  </sheetPr>
  <dimension ref="A1:L31"/>
  <sheetViews>
    <sheetView view="pageBreakPreview" zoomScale="80" zoomScaleNormal="90" workbookViewId="0">
      <selection activeCell="O16" sqref="O16"/>
    </sheetView>
  </sheetViews>
  <sheetFormatPr defaultColWidth="9" defaultRowHeight="15.75" customHeight="1"/>
  <cols>
    <col min="1" max="1" width="7.625" style="15" customWidth="1"/>
    <col min="2" max="2" width="20" style="15" customWidth="1"/>
    <col min="3" max="3" width="11.625" style="15" customWidth="1"/>
    <col min="4" max="4" width="15.875" style="15" customWidth="1"/>
    <col min="5" max="5" width="10.75" style="15" customWidth="1"/>
    <col min="6" max="6" width="13.25" style="15" hidden="1" customWidth="1" outlineLevel="1"/>
    <col min="7" max="7" width="15.875" style="15" customWidth="1" collapsed="1"/>
    <col min="8" max="8" width="15.875" style="15" customWidth="1"/>
    <col min="9" max="9" width="11.75" style="15" customWidth="1"/>
    <col min="10" max="10" width="13.25" style="15" customWidth="1"/>
    <col min="11" max="11" width="11.375" style="15" customWidth="1"/>
    <col min="12" max="16380" width="9" style="15"/>
  </cols>
  <sheetData>
    <row r="1" s="86" customFormat="1" ht="10.5" spans="1:9">
      <c r="A1" s="87" t="s">
        <v>271</v>
      </c>
      <c r="B1" s="87" t="s">
        <v>272</v>
      </c>
      <c r="C1" s="88"/>
      <c r="D1" s="88"/>
      <c r="E1" s="88"/>
      <c r="F1" s="88"/>
      <c r="G1" s="88"/>
      <c r="H1" s="88"/>
      <c r="I1" s="88"/>
    </row>
    <row r="2" s="12" customFormat="1" ht="30" customHeight="1" spans="1:10">
      <c r="A2" s="19" t="s">
        <v>1485</v>
      </c>
      <c r="B2" s="19"/>
      <c r="C2" s="19"/>
      <c r="D2" s="19"/>
      <c r="E2" s="19"/>
      <c r="F2" s="19"/>
      <c r="G2" s="19"/>
      <c r="H2" s="19"/>
      <c r="I2" s="19"/>
      <c r="J2" s="19"/>
    </row>
    <row r="3" s="15" customFormat="1" ht="15" customHeight="1" spans="1:10">
      <c r="A3" s="20" t="str">
        <f>CONCATENATE(封面!D9,封面!F9,封面!G9,封面!H9,封面!I9,封面!J9,封面!K9)</f>
        <v>评估基准日：2025年1月31日</v>
      </c>
      <c r="B3" s="20"/>
      <c r="C3" s="20"/>
      <c r="D3" s="20"/>
      <c r="E3" s="20"/>
      <c r="F3" s="20"/>
      <c r="G3" s="20"/>
      <c r="H3" s="20"/>
      <c r="I3" s="20"/>
      <c r="J3" s="20"/>
    </row>
    <row r="4" s="15" customFormat="1" ht="15" customHeight="1" spans="1:12">
      <c r="A4" s="20"/>
      <c r="B4" s="20"/>
      <c r="C4" s="20"/>
      <c r="D4" s="20"/>
      <c r="E4" s="20"/>
      <c r="F4" s="20"/>
      <c r="G4" s="20"/>
      <c r="H4" s="38"/>
      <c r="I4" s="38"/>
      <c r="J4" s="39" t="s">
        <v>1486</v>
      </c>
      <c r="K4" s="53" t="s">
        <v>342</v>
      </c>
      <c r="L4" s="54"/>
    </row>
    <row r="5" s="15" customFormat="1" ht="15" customHeight="1" spans="1:12">
      <c r="A5" s="21" t="str">
        <f>封面!D7&amp;封面!F7</f>
        <v>产权持有单位：北京巴布科克·威尔科克斯有限公司</v>
      </c>
      <c r="J5" s="39" t="s">
        <v>327</v>
      </c>
      <c r="K5" s="55"/>
      <c r="L5" s="55"/>
    </row>
    <row r="6" s="13" customFormat="1" ht="25.15" customHeight="1" spans="1:12">
      <c r="A6" s="22" t="s">
        <v>328</v>
      </c>
      <c r="B6" s="22" t="s">
        <v>481</v>
      </c>
      <c r="C6" s="22" t="s">
        <v>484</v>
      </c>
      <c r="D6" s="22" t="s">
        <v>581</v>
      </c>
      <c r="E6" s="22" t="s">
        <v>411</v>
      </c>
      <c r="F6" s="23" t="s">
        <v>333</v>
      </c>
      <c r="G6" s="33" t="s">
        <v>334</v>
      </c>
      <c r="H6" s="22" t="s">
        <v>335</v>
      </c>
      <c r="I6" s="22" t="s">
        <v>337</v>
      </c>
      <c r="J6" s="22" t="s">
        <v>338</v>
      </c>
      <c r="K6" s="60" t="s">
        <v>345</v>
      </c>
      <c r="L6" s="60" t="s">
        <v>374</v>
      </c>
    </row>
    <row r="7" s="15" customFormat="1" ht="15" customHeight="1" spans="1:12">
      <c r="A7" s="25"/>
      <c r="B7" s="26"/>
      <c r="C7" s="31"/>
      <c r="D7" s="31"/>
      <c r="E7" s="27"/>
      <c r="F7" s="28"/>
      <c r="G7" s="31"/>
      <c r="H7" s="29"/>
      <c r="I7" s="29" t="str">
        <f>IF(OR(G7=0,H7=0),"",(H7-G7)/ABS(G7)*100)</f>
        <v/>
      </c>
      <c r="J7" s="41"/>
      <c r="K7" s="41"/>
      <c r="L7" s="41"/>
    </row>
    <row r="8" s="15" customFormat="1" ht="15" customHeight="1" spans="1:12">
      <c r="A8" s="25"/>
      <c r="B8" s="26"/>
      <c r="C8" s="31"/>
      <c r="D8" s="31"/>
      <c r="E8" s="27"/>
      <c r="F8" s="28"/>
      <c r="G8" s="31"/>
      <c r="H8" s="29"/>
      <c r="I8" s="29" t="str">
        <f t="shared" ref="I8:I31" si="0">IF(OR(G8=0,H8=0),"",(H8-G8)/ABS(G8)*100)</f>
        <v/>
      </c>
      <c r="J8" s="41"/>
      <c r="K8" s="41"/>
      <c r="L8" s="41"/>
    </row>
    <row r="9" s="15" customFormat="1" ht="15" customHeight="1" spans="1:12">
      <c r="A9" s="25"/>
      <c r="B9" s="26"/>
      <c r="C9" s="31"/>
      <c r="D9" s="31"/>
      <c r="E9" s="27"/>
      <c r="F9" s="28"/>
      <c r="G9" s="31"/>
      <c r="H9" s="29"/>
      <c r="I9" s="29" t="str">
        <f t="shared" si="0"/>
        <v/>
      </c>
      <c r="J9" s="41"/>
      <c r="K9" s="41"/>
      <c r="L9" s="41"/>
    </row>
    <row r="10" s="15" customFormat="1" ht="15" customHeight="1" spans="1:12">
      <c r="A10" s="25"/>
      <c r="B10" s="26"/>
      <c r="C10" s="31"/>
      <c r="D10" s="31"/>
      <c r="E10" s="27"/>
      <c r="F10" s="28"/>
      <c r="G10" s="31"/>
      <c r="H10" s="29"/>
      <c r="I10" s="29" t="str">
        <f t="shared" si="0"/>
        <v/>
      </c>
      <c r="J10" s="41"/>
      <c r="K10" s="41"/>
      <c r="L10" s="41"/>
    </row>
    <row r="11" s="15" customFormat="1" ht="15" customHeight="1" spans="1:12">
      <c r="A11" s="25"/>
      <c r="B11" s="26"/>
      <c r="C11" s="31"/>
      <c r="D11" s="31"/>
      <c r="E11" s="27"/>
      <c r="F11" s="28"/>
      <c r="G11" s="31"/>
      <c r="H11" s="29"/>
      <c r="I11" s="29" t="str">
        <f t="shared" si="0"/>
        <v/>
      </c>
      <c r="J11" s="41"/>
      <c r="K11" s="41"/>
      <c r="L11" s="41"/>
    </row>
    <row r="12" s="15" customFormat="1" ht="15" customHeight="1" spans="1:12">
      <c r="A12" s="25"/>
      <c r="B12" s="26"/>
      <c r="C12" s="31"/>
      <c r="D12" s="31"/>
      <c r="E12" s="27"/>
      <c r="F12" s="28"/>
      <c r="G12" s="31"/>
      <c r="H12" s="29"/>
      <c r="I12" s="29"/>
      <c r="J12" s="41"/>
      <c r="K12" s="41"/>
      <c r="L12" s="41"/>
    </row>
    <row r="13" s="15" customFormat="1" ht="15" customHeight="1" spans="1:12">
      <c r="A13" s="25"/>
      <c r="B13" s="26"/>
      <c r="C13" s="31"/>
      <c r="D13" s="31"/>
      <c r="E13" s="27"/>
      <c r="F13" s="28"/>
      <c r="G13" s="31"/>
      <c r="H13" s="29"/>
      <c r="I13" s="29"/>
      <c r="J13" s="41"/>
      <c r="K13" s="41"/>
      <c r="L13" s="41"/>
    </row>
    <row r="14" s="15" customFormat="1" ht="15" customHeight="1" spans="1:12">
      <c r="A14" s="25"/>
      <c r="B14" s="26"/>
      <c r="C14" s="31"/>
      <c r="D14" s="31"/>
      <c r="E14" s="27"/>
      <c r="F14" s="28"/>
      <c r="G14" s="31"/>
      <c r="H14" s="29"/>
      <c r="I14" s="29"/>
      <c r="J14" s="41"/>
      <c r="K14" s="41"/>
      <c r="L14" s="41"/>
    </row>
    <row r="15" s="15" customFormat="1" ht="15" customHeight="1" spans="1:12">
      <c r="A15" s="25"/>
      <c r="B15" s="26"/>
      <c r="C15" s="31"/>
      <c r="D15" s="31"/>
      <c r="E15" s="27"/>
      <c r="F15" s="28"/>
      <c r="G15" s="31"/>
      <c r="H15" s="29"/>
      <c r="I15" s="29"/>
      <c r="J15" s="41"/>
      <c r="K15" s="41"/>
      <c r="L15" s="41"/>
    </row>
    <row r="16" s="15" customFormat="1" ht="15" customHeight="1" spans="1:12">
      <c r="A16" s="25"/>
      <c r="B16" s="26"/>
      <c r="C16" s="31"/>
      <c r="D16" s="31"/>
      <c r="E16" s="27"/>
      <c r="F16" s="28"/>
      <c r="G16" s="31"/>
      <c r="H16" s="29"/>
      <c r="I16" s="29"/>
      <c r="J16" s="41"/>
      <c r="K16" s="41"/>
      <c r="L16" s="41"/>
    </row>
    <row r="17" s="15" customFormat="1" ht="15" customHeight="1" spans="1:12">
      <c r="A17" s="25"/>
      <c r="B17" s="26"/>
      <c r="C17" s="31"/>
      <c r="D17" s="31"/>
      <c r="E17" s="27"/>
      <c r="F17" s="28"/>
      <c r="G17" s="31"/>
      <c r="H17" s="29"/>
      <c r="I17" s="29"/>
      <c r="J17" s="41"/>
      <c r="K17" s="41"/>
      <c r="L17" s="41"/>
    </row>
    <row r="18" s="15" customFormat="1" ht="15" customHeight="1" spans="1:12">
      <c r="A18" s="25"/>
      <c r="B18" s="26"/>
      <c r="C18" s="31"/>
      <c r="D18" s="31"/>
      <c r="E18" s="27"/>
      <c r="F18" s="28"/>
      <c r="G18" s="31"/>
      <c r="H18" s="29"/>
      <c r="I18" s="29"/>
      <c r="J18" s="41"/>
      <c r="K18" s="41"/>
      <c r="L18" s="41"/>
    </row>
    <row r="19" s="15" customFormat="1" ht="15" customHeight="1" spans="1:12">
      <c r="A19" s="25"/>
      <c r="B19" s="26"/>
      <c r="C19" s="31"/>
      <c r="D19" s="31"/>
      <c r="E19" s="27"/>
      <c r="F19" s="28"/>
      <c r="G19" s="31"/>
      <c r="H19" s="29"/>
      <c r="I19" s="29"/>
      <c r="J19" s="41"/>
      <c r="K19" s="41"/>
      <c r="L19" s="41"/>
    </row>
    <row r="20" s="15" customFormat="1" ht="15" customHeight="1" spans="1:12">
      <c r="A20" s="25"/>
      <c r="B20" s="26"/>
      <c r="C20" s="31"/>
      <c r="D20" s="31"/>
      <c r="E20" s="27"/>
      <c r="F20" s="28"/>
      <c r="G20" s="31"/>
      <c r="H20" s="29"/>
      <c r="I20" s="29"/>
      <c r="J20" s="41"/>
      <c r="K20" s="41"/>
      <c r="L20" s="41"/>
    </row>
    <row r="21" s="15" customFormat="1" ht="15" customHeight="1" spans="1:12">
      <c r="A21" s="25"/>
      <c r="B21" s="26"/>
      <c r="C21" s="31"/>
      <c r="D21" s="31"/>
      <c r="E21" s="27"/>
      <c r="F21" s="28"/>
      <c r="G21" s="31"/>
      <c r="H21" s="29"/>
      <c r="I21" s="29"/>
      <c r="J21" s="41"/>
      <c r="K21" s="41"/>
      <c r="L21" s="41"/>
    </row>
    <row r="22" s="15" customFormat="1" ht="15" customHeight="1" spans="1:12">
      <c r="A22" s="25"/>
      <c r="B22" s="26"/>
      <c r="C22" s="31"/>
      <c r="D22" s="31"/>
      <c r="E22" s="27"/>
      <c r="F22" s="28"/>
      <c r="G22" s="31"/>
      <c r="H22" s="29"/>
      <c r="I22" s="29"/>
      <c r="J22" s="41"/>
      <c r="K22" s="41"/>
      <c r="L22" s="41"/>
    </row>
    <row r="23" s="15" customFormat="1" ht="15" customHeight="1" spans="1:12">
      <c r="A23" s="25"/>
      <c r="B23" s="26"/>
      <c r="C23" s="31"/>
      <c r="D23" s="31"/>
      <c r="E23" s="27"/>
      <c r="F23" s="28"/>
      <c r="G23" s="31"/>
      <c r="H23" s="29"/>
      <c r="I23" s="29" t="str">
        <f t="shared" si="0"/>
        <v/>
      </c>
      <c r="J23" s="41"/>
      <c r="K23" s="41"/>
      <c r="L23" s="41"/>
    </row>
    <row r="24" s="15" customFormat="1" ht="15" customHeight="1" spans="1:12">
      <c r="A24" s="25"/>
      <c r="B24" s="26"/>
      <c r="C24" s="31"/>
      <c r="D24" s="31"/>
      <c r="E24" s="27"/>
      <c r="F24" s="28"/>
      <c r="G24" s="31"/>
      <c r="H24" s="29"/>
      <c r="I24" s="29" t="str">
        <f t="shared" si="0"/>
        <v/>
      </c>
      <c r="J24" s="41"/>
      <c r="K24" s="41"/>
      <c r="L24" s="41"/>
    </row>
    <row r="25" s="15" customFormat="1" ht="15" customHeight="1" spans="1:12">
      <c r="A25" s="25"/>
      <c r="B25" s="26"/>
      <c r="C25" s="31"/>
      <c r="D25" s="31"/>
      <c r="E25" s="27"/>
      <c r="F25" s="28"/>
      <c r="G25" s="31"/>
      <c r="H25" s="29"/>
      <c r="I25" s="29" t="str">
        <f t="shared" si="0"/>
        <v/>
      </c>
      <c r="J25" s="41"/>
      <c r="K25" s="41"/>
      <c r="L25" s="41"/>
    </row>
    <row r="26" s="15" customFormat="1" ht="15" customHeight="1" spans="1:12">
      <c r="A26" s="25"/>
      <c r="B26" s="26"/>
      <c r="C26" s="31"/>
      <c r="D26" s="31"/>
      <c r="E26" s="27"/>
      <c r="F26" s="28"/>
      <c r="G26" s="31"/>
      <c r="H26" s="29"/>
      <c r="I26" s="29" t="str">
        <f t="shared" si="0"/>
        <v/>
      </c>
      <c r="J26" s="41"/>
      <c r="K26" s="41"/>
      <c r="L26" s="41"/>
    </row>
    <row r="27" s="15" customFormat="1" ht="15" customHeight="1" spans="1:12">
      <c r="A27" s="25"/>
      <c r="B27" s="26"/>
      <c r="C27" s="31"/>
      <c r="D27" s="31"/>
      <c r="E27" s="27"/>
      <c r="F27" s="28"/>
      <c r="G27" s="31"/>
      <c r="H27" s="29"/>
      <c r="I27" s="29" t="str">
        <f t="shared" si="0"/>
        <v/>
      </c>
      <c r="J27" s="41"/>
      <c r="K27" s="41"/>
      <c r="L27" s="41"/>
    </row>
    <row r="28" s="15" customFormat="1" ht="15" customHeight="1" spans="1:12">
      <c r="A28" s="25"/>
      <c r="B28" s="26"/>
      <c r="C28" s="31"/>
      <c r="D28" s="31"/>
      <c r="E28" s="27"/>
      <c r="F28" s="28"/>
      <c r="G28" s="31"/>
      <c r="H28" s="29"/>
      <c r="I28" s="29" t="str">
        <f t="shared" si="0"/>
        <v/>
      </c>
      <c r="J28" s="41"/>
      <c r="K28" s="41"/>
      <c r="L28" s="41"/>
    </row>
    <row r="29" s="15" customFormat="1" ht="15" customHeight="1" spans="1:12">
      <c r="A29" s="25"/>
      <c r="B29" s="26"/>
      <c r="C29" s="31"/>
      <c r="D29" s="31"/>
      <c r="E29" s="27"/>
      <c r="F29" s="28"/>
      <c r="G29" s="31"/>
      <c r="H29" s="29"/>
      <c r="I29" s="29" t="str">
        <f t="shared" si="0"/>
        <v/>
      </c>
      <c r="J29" s="41"/>
      <c r="K29" s="41"/>
      <c r="L29" s="41"/>
    </row>
    <row r="30" s="15" customFormat="1" ht="15" customHeight="1" spans="1:12">
      <c r="A30" s="25"/>
      <c r="B30" s="26"/>
      <c r="C30" s="31"/>
      <c r="D30" s="31"/>
      <c r="E30" s="27"/>
      <c r="F30" s="28"/>
      <c r="G30" s="31"/>
      <c r="H30" s="29"/>
      <c r="I30" s="29" t="str">
        <f t="shared" si="0"/>
        <v/>
      </c>
      <c r="J30" s="41"/>
      <c r="K30" s="41"/>
      <c r="L30" s="41"/>
    </row>
    <row r="31" s="14" customFormat="1" ht="15" customHeight="1" spans="1:12">
      <c r="A31" s="32" t="s">
        <v>375</v>
      </c>
      <c r="B31" s="33"/>
      <c r="C31" s="42"/>
      <c r="D31" s="89"/>
      <c r="E31" s="42"/>
      <c r="F31" s="35">
        <f>SUM(F7:F30)</f>
        <v>0</v>
      </c>
      <c r="G31" s="36">
        <f>SUM(G7:G30)</f>
        <v>0</v>
      </c>
      <c r="H31" s="37">
        <f>SUM(H7:H30)</f>
        <v>0</v>
      </c>
      <c r="I31" s="29" t="str">
        <f t="shared" si="0"/>
        <v/>
      </c>
      <c r="J31" s="42"/>
      <c r="K31" s="42"/>
      <c r="L31" s="42"/>
    </row>
  </sheetData>
  <mergeCells count="4">
    <mergeCell ref="A2:J2"/>
    <mergeCell ref="A3:J3"/>
    <mergeCell ref="A31:B31"/>
    <mergeCell ref="K4:L5"/>
  </mergeCells>
  <hyperlinks>
    <hyperlink ref="B1" location="交易性金融资产汇总!B9" display="返回"/>
    <hyperlink ref="A1" location="索引目录!E11" display="返回索引页"/>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pageSetUpPr fitToPage="1"/>
  </sheetPr>
  <dimension ref="A1:M31"/>
  <sheetViews>
    <sheetView view="pageBreakPreview" zoomScale="80" zoomScaleNormal="90" workbookViewId="0">
      <pane ySplit="6" topLeftCell="A7" activePane="bottomLeft" state="frozen"/>
      <selection/>
      <selection pane="bottomLeft" activeCell="K4" sqref="K4:M6"/>
    </sheetView>
  </sheetViews>
  <sheetFormatPr defaultColWidth="9" defaultRowHeight="15.75" customHeight="1"/>
  <cols>
    <col min="1" max="1" width="7.625" style="15" customWidth="1"/>
    <col min="2" max="2" width="32.25" style="15" customWidth="1"/>
    <col min="3" max="3" width="10.25" style="15" customWidth="1"/>
    <col min="4" max="4" width="10.75" style="15" customWidth="1"/>
    <col min="5" max="5" width="10.25" style="15" customWidth="1"/>
    <col min="6" max="6" width="16" style="15" hidden="1" customWidth="1" outlineLevel="1"/>
    <col min="7" max="7" width="18.625" style="15" customWidth="1" collapsed="1"/>
    <col min="8" max="8" width="18.625" style="15" customWidth="1"/>
    <col min="9" max="9" width="15.125" style="15" customWidth="1"/>
    <col min="10" max="10" width="10.75" style="15" customWidth="1"/>
    <col min="11" max="11" width="11.375" style="15" customWidth="1"/>
    <col min="12" max="16384" width="9" style="15"/>
  </cols>
  <sheetData>
    <row r="1" s="11" customFormat="1" ht="10.5" spans="1:10">
      <c r="A1" s="80" t="s">
        <v>324</v>
      </c>
      <c r="B1" s="17" t="s">
        <v>272</v>
      </c>
      <c r="C1" s="18"/>
      <c r="D1" s="18"/>
      <c r="E1" s="18"/>
      <c r="F1" s="18"/>
      <c r="G1" s="18"/>
      <c r="H1" s="18"/>
      <c r="I1" s="18"/>
      <c r="J1" s="18"/>
    </row>
    <row r="2" s="12" customFormat="1" ht="30" customHeight="1" spans="1:10">
      <c r="A2" s="19" t="s">
        <v>1487</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20"/>
      <c r="H3" s="38"/>
      <c r="I3" s="38"/>
      <c r="J3" s="38"/>
    </row>
    <row r="4" ht="15" customHeight="1" spans="1:13">
      <c r="A4" s="20"/>
      <c r="B4" s="20"/>
      <c r="C4" s="20"/>
      <c r="D4" s="20"/>
      <c r="E4" s="20"/>
      <c r="F4" s="20"/>
      <c r="G4" s="20"/>
      <c r="H4" s="38"/>
      <c r="I4" s="38"/>
      <c r="J4" s="39" t="s">
        <v>1488</v>
      </c>
      <c r="K4" s="53" t="s">
        <v>342</v>
      </c>
      <c r="L4" s="54"/>
      <c r="M4" s="54"/>
    </row>
    <row r="5" ht="15" customHeight="1" spans="1:13">
      <c r="A5" s="21" t="str">
        <f>封面!D7&amp;封面!F7</f>
        <v>产权持有单位：北京巴布科克·威尔科克斯有限公司</v>
      </c>
      <c r="J5" s="39" t="s">
        <v>327</v>
      </c>
      <c r="K5" s="55"/>
      <c r="L5" s="55"/>
      <c r="M5" s="55"/>
    </row>
    <row r="6" s="13" customFormat="1" ht="25.15" customHeight="1" spans="1:13">
      <c r="A6" s="22" t="s">
        <v>328</v>
      </c>
      <c r="B6" s="22" t="s">
        <v>398</v>
      </c>
      <c r="C6" s="22" t="s">
        <v>411</v>
      </c>
      <c r="D6" s="22" t="s">
        <v>558</v>
      </c>
      <c r="E6" s="22" t="s">
        <v>381</v>
      </c>
      <c r="F6" s="23" t="s">
        <v>333</v>
      </c>
      <c r="G6" s="24" t="s">
        <v>334</v>
      </c>
      <c r="H6" s="22" t="s">
        <v>335</v>
      </c>
      <c r="I6" s="22" t="s">
        <v>337</v>
      </c>
      <c r="J6" s="22" t="s">
        <v>338</v>
      </c>
      <c r="K6" s="60" t="s">
        <v>345</v>
      </c>
      <c r="L6" s="60" t="s">
        <v>401</v>
      </c>
      <c r="M6" s="60" t="s">
        <v>374</v>
      </c>
    </row>
    <row r="7" ht="15" customHeight="1" spans="1:13">
      <c r="A7" s="25"/>
      <c r="B7" s="26"/>
      <c r="C7" s="75"/>
      <c r="D7" s="75"/>
      <c r="E7" s="76"/>
      <c r="F7" s="28"/>
      <c r="G7" s="31"/>
      <c r="H7" s="29"/>
      <c r="I7" s="29" t="str">
        <f>IF(OR(G7=0,H7=0),"",(H7-G7)/ABS(G7)*100)</f>
        <v/>
      </c>
      <c r="J7" s="41"/>
      <c r="K7" s="41"/>
      <c r="L7" s="41"/>
      <c r="M7" s="41"/>
    </row>
    <row r="8" ht="15" customHeight="1" spans="1:13">
      <c r="A8" s="25"/>
      <c r="B8" s="26"/>
      <c r="C8" s="75"/>
      <c r="D8" s="75"/>
      <c r="E8" s="76"/>
      <c r="F8" s="28"/>
      <c r="G8" s="31"/>
      <c r="H8" s="29"/>
      <c r="I8" s="29" t="str">
        <f t="shared" ref="I8:I31" si="0">IF(OR(G8=0,H8=0),"",(H8-G8)/ABS(G8)*100)</f>
        <v/>
      </c>
      <c r="J8" s="41"/>
      <c r="K8" s="41"/>
      <c r="L8" s="41"/>
      <c r="M8" s="41"/>
    </row>
    <row r="9" ht="15" customHeight="1" spans="1:13">
      <c r="A9" s="25"/>
      <c r="B9" s="26"/>
      <c r="C9" s="75"/>
      <c r="D9" s="75"/>
      <c r="E9" s="76"/>
      <c r="F9" s="28"/>
      <c r="G9" s="31"/>
      <c r="H9" s="29"/>
      <c r="I9" s="29" t="str">
        <f t="shared" si="0"/>
        <v/>
      </c>
      <c r="J9" s="41"/>
      <c r="K9" s="41"/>
      <c r="L9" s="41"/>
      <c r="M9" s="41"/>
    </row>
    <row r="10" ht="15" customHeight="1" spans="1:13">
      <c r="A10" s="25"/>
      <c r="B10" s="26"/>
      <c r="C10" s="75"/>
      <c r="D10" s="75"/>
      <c r="E10" s="76"/>
      <c r="F10" s="28"/>
      <c r="G10" s="31"/>
      <c r="H10" s="29"/>
      <c r="I10" s="29" t="str">
        <f t="shared" si="0"/>
        <v/>
      </c>
      <c r="J10" s="41"/>
      <c r="K10" s="41"/>
      <c r="L10" s="41"/>
      <c r="M10" s="41"/>
    </row>
    <row r="11" ht="15" customHeight="1" spans="1:13">
      <c r="A11" s="25"/>
      <c r="B11" s="26"/>
      <c r="C11" s="75"/>
      <c r="D11" s="75"/>
      <c r="E11" s="76"/>
      <c r="F11" s="28"/>
      <c r="G11" s="31"/>
      <c r="H11" s="29"/>
      <c r="I11" s="29" t="str">
        <f t="shared" si="0"/>
        <v/>
      </c>
      <c r="J11" s="41"/>
      <c r="K11" s="41"/>
      <c r="L11" s="41"/>
      <c r="M11" s="41"/>
    </row>
    <row r="12" ht="15" customHeight="1" spans="1:13">
      <c r="A12" s="25"/>
      <c r="B12" s="26"/>
      <c r="C12" s="75"/>
      <c r="D12" s="75"/>
      <c r="E12" s="76"/>
      <c r="F12" s="28"/>
      <c r="G12" s="31"/>
      <c r="H12" s="29"/>
      <c r="I12" s="29" t="str">
        <f t="shared" si="0"/>
        <v/>
      </c>
      <c r="J12" s="41"/>
      <c r="K12" s="41"/>
      <c r="L12" s="41"/>
      <c r="M12" s="41"/>
    </row>
    <row r="13" ht="15" customHeight="1" spans="1:13">
      <c r="A13" s="25"/>
      <c r="B13" s="26"/>
      <c r="C13" s="75"/>
      <c r="D13" s="75"/>
      <c r="E13" s="76"/>
      <c r="F13" s="28"/>
      <c r="G13" s="31"/>
      <c r="H13" s="29"/>
      <c r="I13" s="29" t="str">
        <f t="shared" si="0"/>
        <v/>
      </c>
      <c r="J13" s="41"/>
      <c r="K13" s="41"/>
      <c r="L13" s="41"/>
      <c r="M13" s="41"/>
    </row>
    <row r="14" ht="15" customHeight="1" spans="1:13">
      <c r="A14" s="25"/>
      <c r="B14" s="26"/>
      <c r="C14" s="75"/>
      <c r="D14" s="75"/>
      <c r="E14" s="76"/>
      <c r="F14" s="28"/>
      <c r="G14" s="31"/>
      <c r="H14" s="29"/>
      <c r="I14" s="29" t="str">
        <f t="shared" si="0"/>
        <v/>
      </c>
      <c r="J14" s="41"/>
      <c r="K14" s="41"/>
      <c r="L14" s="41"/>
      <c r="M14" s="41"/>
    </row>
    <row r="15" ht="15" customHeight="1" spans="1:13">
      <c r="A15" s="25"/>
      <c r="B15" s="26"/>
      <c r="C15" s="75"/>
      <c r="D15" s="75"/>
      <c r="E15" s="76"/>
      <c r="F15" s="28"/>
      <c r="G15" s="31"/>
      <c r="H15" s="29"/>
      <c r="I15" s="29" t="str">
        <f t="shared" si="0"/>
        <v/>
      </c>
      <c r="J15" s="41"/>
      <c r="K15" s="41"/>
      <c r="L15" s="41"/>
      <c r="M15" s="41"/>
    </row>
    <row r="16" ht="15" customHeight="1" spans="1:13">
      <c r="A16" s="25"/>
      <c r="B16" s="26"/>
      <c r="C16" s="75"/>
      <c r="D16" s="75"/>
      <c r="E16" s="76"/>
      <c r="F16" s="28"/>
      <c r="G16" s="31"/>
      <c r="H16" s="29"/>
      <c r="I16" s="29" t="str">
        <f t="shared" si="0"/>
        <v/>
      </c>
      <c r="J16" s="41"/>
      <c r="K16" s="41"/>
      <c r="L16" s="41"/>
      <c r="M16" s="41"/>
    </row>
    <row r="17" ht="15" customHeight="1" spans="1:13">
      <c r="A17" s="25"/>
      <c r="B17" s="26"/>
      <c r="C17" s="75"/>
      <c r="D17" s="75"/>
      <c r="E17" s="76"/>
      <c r="F17" s="28"/>
      <c r="G17" s="31"/>
      <c r="H17" s="29"/>
      <c r="I17" s="29" t="str">
        <f t="shared" si="0"/>
        <v/>
      </c>
      <c r="J17" s="41"/>
      <c r="K17" s="41"/>
      <c r="L17" s="41"/>
      <c r="M17" s="41"/>
    </row>
    <row r="18" ht="15" customHeight="1" spans="1:13">
      <c r="A18" s="25"/>
      <c r="B18" s="26"/>
      <c r="C18" s="75"/>
      <c r="D18" s="75"/>
      <c r="E18" s="76"/>
      <c r="F18" s="28"/>
      <c r="G18" s="31"/>
      <c r="H18" s="29"/>
      <c r="I18" s="29" t="str">
        <f t="shared" si="0"/>
        <v/>
      </c>
      <c r="J18" s="41"/>
      <c r="K18" s="41"/>
      <c r="L18" s="41"/>
      <c r="M18" s="41"/>
    </row>
    <row r="19" ht="15" customHeight="1" spans="1:13">
      <c r="A19" s="25"/>
      <c r="B19" s="26"/>
      <c r="C19" s="75"/>
      <c r="D19" s="75"/>
      <c r="E19" s="76"/>
      <c r="F19" s="28"/>
      <c r="G19" s="31"/>
      <c r="H19" s="29"/>
      <c r="I19" s="29" t="str">
        <f t="shared" si="0"/>
        <v/>
      </c>
      <c r="J19" s="41"/>
      <c r="K19" s="41"/>
      <c r="L19" s="41"/>
      <c r="M19" s="41"/>
    </row>
    <row r="20" ht="15" customHeight="1" spans="1:13">
      <c r="A20" s="25"/>
      <c r="B20" s="26"/>
      <c r="C20" s="75"/>
      <c r="D20" s="75"/>
      <c r="E20" s="76"/>
      <c r="F20" s="28"/>
      <c r="G20" s="31"/>
      <c r="H20" s="29"/>
      <c r="I20" s="29" t="str">
        <f t="shared" si="0"/>
        <v/>
      </c>
      <c r="J20" s="41"/>
      <c r="K20" s="41"/>
      <c r="L20" s="41"/>
      <c r="M20" s="41"/>
    </row>
    <row r="21" ht="15" customHeight="1" spans="1:13">
      <c r="A21" s="25"/>
      <c r="B21" s="26"/>
      <c r="C21" s="75"/>
      <c r="D21" s="75"/>
      <c r="E21" s="76"/>
      <c r="F21" s="28"/>
      <c r="G21" s="31"/>
      <c r="H21" s="29"/>
      <c r="I21" s="29" t="str">
        <f t="shared" si="0"/>
        <v/>
      </c>
      <c r="J21" s="41"/>
      <c r="K21" s="41"/>
      <c r="L21" s="41"/>
      <c r="M21" s="41"/>
    </row>
    <row r="22" ht="15" customHeight="1" spans="1:13">
      <c r="A22" s="25"/>
      <c r="B22" s="26"/>
      <c r="C22" s="75"/>
      <c r="D22" s="75"/>
      <c r="E22" s="76"/>
      <c r="F22" s="28"/>
      <c r="G22" s="31"/>
      <c r="H22" s="29"/>
      <c r="I22" s="29" t="str">
        <f t="shared" si="0"/>
        <v/>
      </c>
      <c r="J22" s="41"/>
      <c r="K22" s="41"/>
      <c r="L22" s="41"/>
      <c r="M22" s="41"/>
    </row>
    <row r="23" ht="15" customHeight="1" spans="1:13">
      <c r="A23" s="25"/>
      <c r="B23" s="26"/>
      <c r="C23" s="75"/>
      <c r="D23" s="75"/>
      <c r="E23" s="76"/>
      <c r="F23" s="28"/>
      <c r="G23" s="31"/>
      <c r="H23" s="29"/>
      <c r="I23" s="29" t="str">
        <f t="shared" si="0"/>
        <v/>
      </c>
      <c r="J23" s="41"/>
      <c r="K23" s="41"/>
      <c r="L23" s="41"/>
      <c r="M23" s="41"/>
    </row>
    <row r="24" ht="15" customHeight="1" spans="1:13">
      <c r="A24" s="25"/>
      <c r="B24" s="26"/>
      <c r="C24" s="75"/>
      <c r="D24" s="75"/>
      <c r="E24" s="76"/>
      <c r="F24" s="28"/>
      <c r="G24" s="31"/>
      <c r="H24" s="29"/>
      <c r="I24" s="29" t="str">
        <f t="shared" si="0"/>
        <v/>
      </c>
      <c r="J24" s="41"/>
      <c r="K24" s="41"/>
      <c r="L24" s="41"/>
      <c r="M24" s="41"/>
    </row>
    <row r="25" ht="15" customHeight="1" spans="1:13">
      <c r="A25" s="25"/>
      <c r="B25" s="26"/>
      <c r="C25" s="75"/>
      <c r="D25" s="75"/>
      <c r="E25" s="76"/>
      <c r="F25" s="28"/>
      <c r="G25" s="31"/>
      <c r="H25" s="29"/>
      <c r="I25" s="29" t="str">
        <f t="shared" si="0"/>
        <v/>
      </c>
      <c r="J25" s="41"/>
      <c r="K25" s="41"/>
      <c r="L25" s="41"/>
      <c r="M25" s="41"/>
    </row>
    <row r="26" ht="15" customHeight="1" spans="1:13">
      <c r="A26" s="25"/>
      <c r="B26" s="26"/>
      <c r="C26" s="75"/>
      <c r="D26" s="75"/>
      <c r="E26" s="76"/>
      <c r="F26" s="28"/>
      <c r="G26" s="31"/>
      <c r="H26" s="29"/>
      <c r="I26" s="29" t="str">
        <f t="shared" si="0"/>
        <v/>
      </c>
      <c r="J26" s="41"/>
      <c r="K26" s="41"/>
      <c r="L26" s="41"/>
      <c r="M26" s="41"/>
    </row>
    <row r="27" ht="15" customHeight="1" spans="1:13">
      <c r="A27" s="25"/>
      <c r="B27" s="26"/>
      <c r="C27" s="75"/>
      <c r="D27" s="75"/>
      <c r="E27" s="76"/>
      <c r="F27" s="28"/>
      <c r="G27" s="31"/>
      <c r="H27" s="29"/>
      <c r="I27" s="29" t="str">
        <f t="shared" si="0"/>
        <v/>
      </c>
      <c r="J27" s="41"/>
      <c r="K27" s="41"/>
      <c r="L27" s="41"/>
      <c r="M27" s="41"/>
    </row>
    <row r="28" ht="15" customHeight="1" spans="1:13">
      <c r="A28" s="25"/>
      <c r="B28" s="26"/>
      <c r="C28" s="75"/>
      <c r="D28" s="75"/>
      <c r="E28" s="76"/>
      <c r="F28" s="28"/>
      <c r="G28" s="31"/>
      <c r="H28" s="29"/>
      <c r="I28" s="29" t="str">
        <f t="shared" si="0"/>
        <v/>
      </c>
      <c r="J28" s="41"/>
      <c r="K28" s="41"/>
      <c r="L28" s="41"/>
      <c r="M28" s="41"/>
    </row>
    <row r="29" ht="15" customHeight="1" spans="1:13">
      <c r="A29" s="25"/>
      <c r="B29" s="26"/>
      <c r="C29" s="75"/>
      <c r="D29" s="75"/>
      <c r="E29" s="76"/>
      <c r="F29" s="28"/>
      <c r="G29" s="31"/>
      <c r="H29" s="29"/>
      <c r="I29" s="29" t="str">
        <f t="shared" si="0"/>
        <v/>
      </c>
      <c r="J29" s="41"/>
      <c r="K29" s="41"/>
      <c r="L29" s="41"/>
      <c r="M29" s="41"/>
    </row>
    <row r="30" ht="15" customHeight="1" spans="1:13">
      <c r="A30" s="25"/>
      <c r="B30" s="26"/>
      <c r="C30" s="75"/>
      <c r="D30" s="75"/>
      <c r="E30" s="76"/>
      <c r="F30" s="28"/>
      <c r="G30" s="31"/>
      <c r="H30" s="29"/>
      <c r="I30" s="29" t="str">
        <f t="shared" si="0"/>
        <v/>
      </c>
      <c r="J30" s="41"/>
      <c r="K30" s="41"/>
      <c r="L30" s="41"/>
      <c r="M30" s="41"/>
    </row>
    <row r="31" s="14" customFormat="1" ht="15" customHeight="1" spans="1:13">
      <c r="A31" s="32" t="s">
        <v>1489</v>
      </c>
      <c r="B31" s="33"/>
      <c r="C31" s="77"/>
      <c r="D31" s="77"/>
      <c r="E31" s="81"/>
      <c r="F31" s="35">
        <f>SUM(F7:F30)</f>
        <v>0</v>
      </c>
      <c r="G31" s="36">
        <f>SUM(G7:G30)</f>
        <v>0</v>
      </c>
      <c r="H31" s="37">
        <f>SUM(H7:H30)</f>
        <v>0</v>
      </c>
      <c r="I31" s="29" t="str">
        <f t="shared" si="0"/>
        <v/>
      </c>
      <c r="J31" s="42"/>
      <c r="K31" s="42"/>
      <c r="L31" s="42"/>
      <c r="M31" s="42"/>
    </row>
  </sheetData>
  <mergeCells count="4">
    <mergeCell ref="A2:J2"/>
    <mergeCell ref="A3:J3"/>
    <mergeCell ref="A31:B31"/>
    <mergeCell ref="K4:M5"/>
  </mergeCells>
  <hyperlinks>
    <hyperlink ref="A1" location="索引目录!I8" display="返回索引页"/>
    <hyperlink ref="B1" location="流动负债汇总!B8"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pageSetUpPr fitToPage="1"/>
  </sheetPr>
  <dimension ref="A1:L31"/>
  <sheetViews>
    <sheetView view="pageBreakPreview" zoomScale="80" zoomScaleNormal="90" workbookViewId="0">
      <pane ySplit="6" topLeftCell="A7" activePane="bottomLeft" state="frozen"/>
      <selection/>
      <selection pane="bottomLeft" activeCell="K14" sqref="K14"/>
    </sheetView>
  </sheetViews>
  <sheetFormatPr defaultColWidth="9" defaultRowHeight="15.75" customHeight="1"/>
  <cols>
    <col min="1" max="1" width="7.625" style="15" customWidth="1"/>
    <col min="2" max="2" width="32.625" style="15" customWidth="1"/>
    <col min="3" max="3" width="12.25" style="15" customWidth="1"/>
    <col min="4" max="4" width="19.25" style="15" customWidth="1"/>
    <col min="5" max="5" width="15.25" style="15" hidden="1" customWidth="1" outlineLevel="1"/>
    <col min="6" max="6" width="18.625" style="15" customWidth="1" collapsed="1"/>
    <col min="7" max="7" width="18.625" style="15" customWidth="1"/>
    <col min="8" max="8" width="14.25" style="15" customWidth="1"/>
    <col min="9" max="9" width="9.5" style="15" customWidth="1"/>
    <col min="10" max="10" width="11.375" style="15" customWidth="1"/>
    <col min="11" max="16384" width="9" style="15"/>
  </cols>
  <sheetData>
    <row r="1" s="11" customFormat="1" ht="10.5" spans="1:9">
      <c r="A1" s="80" t="s">
        <v>324</v>
      </c>
      <c r="B1" s="17" t="s">
        <v>272</v>
      </c>
      <c r="C1" s="18"/>
      <c r="D1" s="18"/>
      <c r="E1" s="18"/>
      <c r="F1" s="18"/>
      <c r="G1" s="18"/>
      <c r="H1" s="18"/>
      <c r="I1" s="18"/>
    </row>
    <row r="2" s="12" customFormat="1" ht="30" customHeight="1" spans="1:9">
      <c r="A2" s="19" t="s">
        <v>1490</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2">
      <c r="A4" s="20"/>
      <c r="B4" s="20"/>
      <c r="C4" s="20"/>
      <c r="D4" s="20"/>
      <c r="E4" s="20"/>
      <c r="F4" s="20"/>
      <c r="G4" s="20"/>
      <c r="H4" s="20"/>
      <c r="I4" s="39" t="s">
        <v>1491</v>
      </c>
      <c r="J4" s="53" t="s">
        <v>342</v>
      </c>
      <c r="K4" s="54"/>
      <c r="L4" s="54"/>
    </row>
    <row r="5" ht="15" customHeight="1" spans="1:12">
      <c r="A5" s="21" t="str">
        <f>封面!D7&amp;封面!F7</f>
        <v>产权持有单位：北京巴布科克·威尔科克斯有限公司</v>
      </c>
      <c r="I5" s="39" t="s">
        <v>327</v>
      </c>
      <c r="J5" s="55"/>
      <c r="K5" s="55"/>
      <c r="L5" s="55"/>
    </row>
    <row r="6" s="13" customFormat="1" ht="25.15" customHeight="1" spans="1:12">
      <c r="A6" s="22" t="s">
        <v>328</v>
      </c>
      <c r="B6" s="22" t="s">
        <v>398</v>
      </c>
      <c r="C6" s="22" t="s">
        <v>411</v>
      </c>
      <c r="D6" s="22" t="s">
        <v>410</v>
      </c>
      <c r="E6" s="23" t="s">
        <v>333</v>
      </c>
      <c r="F6" s="24" t="s">
        <v>334</v>
      </c>
      <c r="G6" s="22" t="s">
        <v>335</v>
      </c>
      <c r="H6" s="22" t="s">
        <v>337</v>
      </c>
      <c r="I6" s="22" t="s">
        <v>338</v>
      </c>
      <c r="J6" s="60" t="s">
        <v>345</v>
      </c>
      <c r="K6" s="60" t="s">
        <v>401</v>
      </c>
      <c r="L6" s="60" t="s">
        <v>374</v>
      </c>
    </row>
    <row r="7" ht="15" customHeight="1" spans="1:12">
      <c r="A7" s="25"/>
      <c r="B7" s="26"/>
      <c r="C7" s="27"/>
      <c r="D7" s="26"/>
      <c r="E7" s="28"/>
      <c r="F7" s="29"/>
      <c r="G7" s="29"/>
      <c r="H7" s="29" t="str">
        <f>IF(OR(F7=0,G7=0),"",(G7-F7)/ABS(F7)*100)</f>
        <v/>
      </c>
      <c r="I7" s="41"/>
      <c r="J7" s="41"/>
      <c r="K7" s="41"/>
      <c r="L7" s="41"/>
    </row>
    <row r="8" ht="15" customHeight="1" spans="1:12">
      <c r="A8" s="25"/>
      <c r="B8" s="26"/>
      <c r="C8" s="27"/>
      <c r="D8" s="26"/>
      <c r="E8" s="28"/>
      <c r="F8" s="29"/>
      <c r="G8" s="29"/>
      <c r="H8" s="29" t="str">
        <f t="shared" ref="H8:H31" si="0">IF(OR(F8=0,G8=0),"",(G8-F8)/ABS(F8)*100)</f>
        <v/>
      </c>
      <c r="I8" s="41"/>
      <c r="J8" s="41"/>
      <c r="K8" s="41"/>
      <c r="L8" s="41"/>
    </row>
    <row r="9" ht="15" customHeight="1" spans="1:12">
      <c r="A9" s="25"/>
      <c r="B9" s="26"/>
      <c r="C9" s="27"/>
      <c r="D9" s="26"/>
      <c r="E9" s="28"/>
      <c r="F9" s="29"/>
      <c r="G9" s="29"/>
      <c r="H9" s="29" t="str">
        <f t="shared" si="0"/>
        <v/>
      </c>
      <c r="I9" s="41"/>
      <c r="J9" s="41"/>
      <c r="K9" s="41"/>
      <c r="L9" s="41"/>
    </row>
    <row r="10" ht="15" customHeight="1" spans="1:12">
      <c r="A10" s="25"/>
      <c r="B10" s="26"/>
      <c r="C10" s="27"/>
      <c r="D10" s="26"/>
      <c r="E10" s="28"/>
      <c r="F10" s="31"/>
      <c r="G10" s="29"/>
      <c r="H10" s="29" t="str">
        <f t="shared" si="0"/>
        <v/>
      </c>
      <c r="I10" s="41"/>
      <c r="J10" s="41"/>
      <c r="K10" s="41"/>
      <c r="L10" s="41"/>
    </row>
    <row r="11" ht="15" customHeight="1" spans="1:12">
      <c r="A11" s="25"/>
      <c r="B11" s="26"/>
      <c r="C11" s="27"/>
      <c r="D11" s="26"/>
      <c r="E11" s="28"/>
      <c r="F11" s="31"/>
      <c r="G11" s="29"/>
      <c r="H11" s="29" t="str">
        <f t="shared" si="0"/>
        <v/>
      </c>
      <c r="I11" s="41"/>
      <c r="J11" s="41"/>
      <c r="K11" s="41"/>
      <c r="L11" s="41"/>
    </row>
    <row r="12" ht="15" customHeight="1" spans="1:12">
      <c r="A12" s="25"/>
      <c r="B12" s="26"/>
      <c r="C12" s="27"/>
      <c r="D12" s="26"/>
      <c r="E12" s="28"/>
      <c r="F12" s="31"/>
      <c r="G12" s="29"/>
      <c r="H12" s="29" t="str">
        <f t="shared" si="0"/>
        <v/>
      </c>
      <c r="I12" s="41"/>
      <c r="J12" s="41"/>
      <c r="K12" s="41"/>
      <c r="L12" s="41"/>
    </row>
    <row r="13" ht="15" customHeight="1" spans="1:12">
      <c r="A13" s="25"/>
      <c r="B13" s="26"/>
      <c r="C13" s="27"/>
      <c r="D13" s="26"/>
      <c r="E13" s="28"/>
      <c r="F13" s="31"/>
      <c r="G13" s="29"/>
      <c r="H13" s="29" t="str">
        <f t="shared" si="0"/>
        <v/>
      </c>
      <c r="I13" s="41"/>
      <c r="J13" s="41"/>
      <c r="K13" s="41"/>
      <c r="L13" s="41"/>
    </row>
    <row r="14" ht="15" customHeight="1" spans="1:12">
      <c r="A14" s="25"/>
      <c r="B14" s="26"/>
      <c r="C14" s="27"/>
      <c r="D14" s="26"/>
      <c r="E14" s="28"/>
      <c r="F14" s="31"/>
      <c r="G14" s="29"/>
      <c r="H14" s="29" t="str">
        <f t="shared" si="0"/>
        <v/>
      </c>
      <c r="I14" s="41"/>
      <c r="J14" s="41"/>
      <c r="K14" s="41"/>
      <c r="L14" s="41"/>
    </row>
    <row r="15" ht="15" customHeight="1" spans="1:12">
      <c r="A15" s="25"/>
      <c r="B15" s="26"/>
      <c r="C15" s="27"/>
      <c r="D15" s="26"/>
      <c r="E15" s="28"/>
      <c r="F15" s="31"/>
      <c r="G15" s="29"/>
      <c r="H15" s="29" t="str">
        <f t="shared" si="0"/>
        <v/>
      </c>
      <c r="I15" s="41"/>
      <c r="J15" s="41"/>
      <c r="K15" s="41"/>
      <c r="L15" s="41"/>
    </row>
    <row r="16" ht="15" customHeight="1" spans="1:12">
      <c r="A16" s="25"/>
      <c r="B16" s="26"/>
      <c r="C16" s="27"/>
      <c r="D16" s="26"/>
      <c r="E16" s="28"/>
      <c r="F16" s="31"/>
      <c r="G16" s="29"/>
      <c r="H16" s="29" t="str">
        <f t="shared" si="0"/>
        <v/>
      </c>
      <c r="I16" s="41"/>
      <c r="J16" s="41"/>
      <c r="K16" s="41"/>
      <c r="L16" s="41"/>
    </row>
    <row r="17" ht="15" customHeight="1" spans="1:12">
      <c r="A17" s="25"/>
      <c r="B17" s="26"/>
      <c r="C17" s="27"/>
      <c r="D17" s="26"/>
      <c r="E17" s="28"/>
      <c r="F17" s="31"/>
      <c r="G17" s="29"/>
      <c r="H17" s="29" t="str">
        <f t="shared" si="0"/>
        <v/>
      </c>
      <c r="I17" s="41"/>
      <c r="J17" s="41"/>
      <c r="K17" s="41"/>
      <c r="L17" s="41"/>
    </row>
    <row r="18" ht="15" customHeight="1" spans="1:12">
      <c r="A18" s="25"/>
      <c r="B18" s="26"/>
      <c r="C18" s="27"/>
      <c r="D18" s="26"/>
      <c r="E18" s="28"/>
      <c r="F18" s="31"/>
      <c r="G18" s="29"/>
      <c r="H18" s="29" t="str">
        <f t="shared" si="0"/>
        <v/>
      </c>
      <c r="I18" s="41"/>
      <c r="J18" s="41"/>
      <c r="K18" s="41"/>
      <c r="L18" s="41"/>
    </row>
    <row r="19" ht="15" customHeight="1" spans="1:12">
      <c r="A19" s="25"/>
      <c r="B19" s="26"/>
      <c r="C19" s="27"/>
      <c r="D19" s="26"/>
      <c r="E19" s="28"/>
      <c r="F19" s="31"/>
      <c r="G19" s="29"/>
      <c r="H19" s="29" t="str">
        <f t="shared" si="0"/>
        <v/>
      </c>
      <c r="I19" s="41"/>
      <c r="J19" s="41"/>
      <c r="K19" s="41"/>
      <c r="L19" s="41"/>
    </row>
    <row r="20" ht="15" customHeight="1" spans="1:12">
      <c r="A20" s="25"/>
      <c r="B20" s="26"/>
      <c r="C20" s="27"/>
      <c r="D20" s="26"/>
      <c r="E20" s="28"/>
      <c r="F20" s="31"/>
      <c r="G20" s="29"/>
      <c r="H20" s="29" t="str">
        <f t="shared" si="0"/>
        <v/>
      </c>
      <c r="I20" s="41"/>
      <c r="J20" s="41"/>
      <c r="K20" s="41"/>
      <c r="L20" s="41"/>
    </row>
    <row r="21" ht="15" customHeight="1" spans="1:12">
      <c r="A21" s="25"/>
      <c r="B21" s="26"/>
      <c r="C21" s="27"/>
      <c r="D21" s="26"/>
      <c r="E21" s="28"/>
      <c r="F21" s="31"/>
      <c r="G21" s="29"/>
      <c r="H21" s="29" t="str">
        <f t="shared" si="0"/>
        <v/>
      </c>
      <c r="I21" s="41"/>
      <c r="J21" s="41"/>
      <c r="K21" s="41"/>
      <c r="L21" s="41"/>
    </row>
    <row r="22" ht="15" customHeight="1" spans="1:12">
      <c r="A22" s="25"/>
      <c r="B22" s="26"/>
      <c r="C22" s="27"/>
      <c r="D22" s="26"/>
      <c r="E22" s="28"/>
      <c r="F22" s="31"/>
      <c r="G22" s="29"/>
      <c r="H22" s="29" t="str">
        <f t="shared" si="0"/>
        <v/>
      </c>
      <c r="I22" s="41"/>
      <c r="J22" s="41"/>
      <c r="K22" s="41"/>
      <c r="L22" s="41"/>
    </row>
    <row r="23" ht="15" customHeight="1" spans="1:12">
      <c r="A23" s="25"/>
      <c r="B23" s="26"/>
      <c r="C23" s="27"/>
      <c r="D23" s="26"/>
      <c r="E23" s="28"/>
      <c r="F23" s="31"/>
      <c r="G23" s="29"/>
      <c r="H23" s="29" t="str">
        <f t="shared" si="0"/>
        <v/>
      </c>
      <c r="I23" s="41"/>
      <c r="J23" s="41"/>
      <c r="K23" s="41"/>
      <c r="L23" s="41"/>
    </row>
    <row r="24" ht="15" customHeight="1" spans="1:12">
      <c r="A24" s="25"/>
      <c r="B24" s="26"/>
      <c r="C24" s="27"/>
      <c r="D24" s="26"/>
      <c r="E24" s="28"/>
      <c r="F24" s="31"/>
      <c r="G24" s="29"/>
      <c r="H24" s="29" t="str">
        <f t="shared" si="0"/>
        <v/>
      </c>
      <c r="I24" s="41"/>
      <c r="J24" s="41"/>
      <c r="K24" s="41"/>
      <c r="L24" s="41"/>
    </row>
    <row r="25" ht="15" customHeight="1" spans="1:12">
      <c r="A25" s="25"/>
      <c r="B25" s="26"/>
      <c r="C25" s="27"/>
      <c r="D25" s="26"/>
      <c r="E25" s="28"/>
      <c r="F25" s="31"/>
      <c r="G25" s="29"/>
      <c r="H25" s="29" t="str">
        <f t="shared" si="0"/>
        <v/>
      </c>
      <c r="I25" s="41"/>
      <c r="J25" s="41"/>
      <c r="K25" s="41"/>
      <c r="L25" s="41"/>
    </row>
    <row r="26" ht="15" customHeight="1" spans="1:12">
      <c r="A26" s="25"/>
      <c r="B26" s="26"/>
      <c r="C26" s="27"/>
      <c r="D26" s="26"/>
      <c r="E26" s="28"/>
      <c r="F26" s="31"/>
      <c r="G26" s="29"/>
      <c r="H26" s="29" t="str">
        <f t="shared" si="0"/>
        <v/>
      </c>
      <c r="I26" s="41"/>
      <c r="J26" s="41"/>
      <c r="K26" s="41"/>
      <c r="L26" s="41"/>
    </row>
    <row r="27" ht="15" customHeight="1" spans="1:12">
      <c r="A27" s="25"/>
      <c r="B27" s="26"/>
      <c r="C27" s="27"/>
      <c r="D27" s="26"/>
      <c r="E27" s="28"/>
      <c r="F27" s="31"/>
      <c r="G27" s="29"/>
      <c r="H27" s="29" t="str">
        <f t="shared" si="0"/>
        <v/>
      </c>
      <c r="I27" s="41"/>
      <c r="J27" s="41"/>
      <c r="K27" s="41"/>
      <c r="L27" s="41"/>
    </row>
    <row r="28" ht="15" customHeight="1" spans="1:12">
      <c r="A28" s="25"/>
      <c r="B28" s="26"/>
      <c r="C28" s="27"/>
      <c r="D28" s="26"/>
      <c r="E28" s="28"/>
      <c r="F28" s="31"/>
      <c r="G28" s="29"/>
      <c r="H28" s="29" t="str">
        <f t="shared" si="0"/>
        <v/>
      </c>
      <c r="I28" s="41"/>
      <c r="J28" s="41"/>
      <c r="K28" s="41"/>
      <c r="L28" s="41"/>
    </row>
    <row r="29" ht="15" customHeight="1" spans="1:12">
      <c r="A29" s="25"/>
      <c r="B29" s="26"/>
      <c r="C29" s="27"/>
      <c r="D29" s="26"/>
      <c r="E29" s="28"/>
      <c r="F29" s="31"/>
      <c r="G29" s="29"/>
      <c r="H29" s="29" t="str">
        <f t="shared" si="0"/>
        <v/>
      </c>
      <c r="I29" s="41"/>
      <c r="J29" s="41"/>
      <c r="K29" s="41"/>
      <c r="L29" s="41"/>
    </row>
    <row r="30" ht="15" customHeight="1" spans="1:12">
      <c r="A30" s="25"/>
      <c r="B30" s="26"/>
      <c r="C30" s="27"/>
      <c r="D30" s="26"/>
      <c r="E30" s="28"/>
      <c r="F30" s="31"/>
      <c r="G30" s="29"/>
      <c r="H30" s="29" t="str">
        <f t="shared" si="0"/>
        <v/>
      </c>
      <c r="I30" s="41"/>
      <c r="J30" s="41"/>
      <c r="K30" s="41"/>
      <c r="L30" s="41"/>
    </row>
    <row r="31" s="14" customFormat="1" ht="15" customHeight="1" spans="1:12">
      <c r="A31" s="32" t="s">
        <v>1484</v>
      </c>
      <c r="B31" s="33"/>
      <c r="C31" s="34"/>
      <c r="D31" s="22"/>
      <c r="E31" s="35">
        <f>SUM(E7:E30)</f>
        <v>0</v>
      </c>
      <c r="F31" s="36">
        <f>SUM(F7:F30)</f>
        <v>0</v>
      </c>
      <c r="G31" s="37">
        <f>SUM(G7:G30)</f>
        <v>0</v>
      </c>
      <c r="H31" s="29" t="str">
        <f t="shared" si="0"/>
        <v/>
      </c>
      <c r="I31" s="42"/>
      <c r="J31" s="42"/>
      <c r="K31" s="42"/>
      <c r="L31" s="42"/>
    </row>
  </sheetData>
  <mergeCells count="4">
    <mergeCell ref="A2:I2"/>
    <mergeCell ref="A3:I3"/>
    <mergeCell ref="A31:B31"/>
    <mergeCell ref="J4:L5"/>
  </mergeCells>
  <hyperlinks>
    <hyperlink ref="A1" location="索引目录!I9" display="返回索引页"/>
    <hyperlink ref="B1" location="流动负债汇总!B9"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76">
    <pageSetUpPr fitToPage="1"/>
  </sheetPr>
  <dimension ref="A1:L31"/>
  <sheetViews>
    <sheetView view="pageBreakPreview" zoomScale="80" zoomScaleNormal="90" workbookViewId="0">
      <pane ySplit="6" topLeftCell="A7" activePane="bottomLeft" state="frozen"/>
      <selection/>
      <selection pane="bottomLeft" activeCell="J4" sqref="J4:L6"/>
    </sheetView>
  </sheetViews>
  <sheetFormatPr defaultColWidth="9" defaultRowHeight="15.75" customHeight="1"/>
  <cols>
    <col min="1" max="1" width="7.625" style="15" customWidth="1"/>
    <col min="2" max="2" width="32.5" style="15" customWidth="1"/>
    <col min="3" max="3" width="11" style="15" customWidth="1"/>
    <col min="4" max="4" width="20.25" style="15" customWidth="1"/>
    <col min="5" max="5" width="16.5" style="15" hidden="1" customWidth="1" outlineLevel="1"/>
    <col min="6" max="6" width="18.625" style="15" customWidth="1" collapsed="1"/>
    <col min="7" max="7" width="18.625" style="15" customWidth="1"/>
    <col min="8" max="8" width="9.625" style="15" customWidth="1"/>
    <col min="9" max="9" width="11.25" style="15" customWidth="1"/>
    <col min="10" max="10" width="11.375" style="15" customWidth="1"/>
    <col min="11" max="16384" width="9" style="15"/>
  </cols>
  <sheetData>
    <row r="1" s="11" customFormat="1" ht="10.5" spans="1:9">
      <c r="A1" s="80" t="s">
        <v>324</v>
      </c>
      <c r="B1" s="17" t="s">
        <v>272</v>
      </c>
      <c r="C1" s="18"/>
      <c r="D1" s="18"/>
      <c r="E1" s="18"/>
      <c r="F1" s="18"/>
      <c r="G1" s="18"/>
      <c r="H1" s="18"/>
      <c r="I1" s="18"/>
    </row>
    <row r="2" s="12" customFormat="1" ht="30" customHeight="1" spans="1:9">
      <c r="A2" s="19" t="s">
        <v>1492</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2">
      <c r="A4" s="20"/>
      <c r="B4" s="20"/>
      <c r="C4" s="20"/>
      <c r="D4" s="20"/>
      <c r="E4" s="20"/>
      <c r="F4" s="20"/>
      <c r="G4" s="20"/>
      <c r="H4" s="20"/>
      <c r="I4" s="39" t="s">
        <v>1493</v>
      </c>
      <c r="J4" s="53" t="s">
        <v>342</v>
      </c>
      <c r="K4" s="54"/>
      <c r="L4" s="54"/>
    </row>
    <row r="5" ht="15" customHeight="1" spans="1:12">
      <c r="A5" s="21" t="str">
        <f>封面!D7&amp;封面!F7</f>
        <v>产权持有单位：北京巴布科克·威尔科克斯有限公司</v>
      </c>
      <c r="I5" s="39" t="s">
        <v>327</v>
      </c>
      <c r="J5" s="55"/>
      <c r="K5" s="55"/>
      <c r="L5" s="55"/>
    </row>
    <row r="6" s="13" customFormat="1" ht="25.15" customHeight="1" spans="1:12">
      <c r="A6" s="22" t="s">
        <v>328</v>
      </c>
      <c r="B6" s="22" t="s">
        <v>398</v>
      </c>
      <c r="C6" s="22" t="s">
        <v>411</v>
      </c>
      <c r="D6" s="22" t="s">
        <v>410</v>
      </c>
      <c r="E6" s="23" t="s">
        <v>333</v>
      </c>
      <c r="F6" s="24" t="s">
        <v>334</v>
      </c>
      <c r="G6" s="22" t="s">
        <v>335</v>
      </c>
      <c r="H6" s="22" t="s">
        <v>337</v>
      </c>
      <c r="I6" s="22" t="s">
        <v>338</v>
      </c>
      <c r="J6" s="60" t="s">
        <v>345</v>
      </c>
      <c r="K6" s="60" t="s">
        <v>401</v>
      </c>
      <c r="L6" s="60" t="s">
        <v>374</v>
      </c>
    </row>
    <row r="7" ht="15" customHeight="1" spans="1:12">
      <c r="A7" s="25"/>
      <c r="B7" s="26"/>
      <c r="C7" s="27"/>
      <c r="D7" s="26"/>
      <c r="E7" s="28"/>
      <c r="F7" s="29"/>
      <c r="G7" s="29"/>
      <c r="H7" s="29" t="str">
        <f>IF(OR(F7=0,G7=0),"",(G7-F7)/ABS(F7)*100)</f>
        <v/>
      </c>
      <c r="I7" s="41"/>
      <c r="J7" s="41"/>
      <c r="K7" s="41"/>
      <c r="L7" s="41"/>
    </row>
    <row r="8" ht="15" customHeight="1" spans="1:12">
      <c r="A8" s="25"/>
      <c r="B8" s="26"/>
      <c r="C8" s="27"/>
      <c r="D8" s="26"/>
      <c r="E8" s="28"/>
      <c r="F8" s="29"/>
      <c r="G8" s="29"/>
      <c r="H8" s="29" t="str">
        <f t="shared" ref="H8:H31" si="0">IF(OR(F8=0,G8=0),"",(G8-F8)/ABS(F8)*100)</f>
        <v/>
      </c>
      <c r="I8" s="41"/>
      <c r="J8" s="41"/>
      <c r="K8" s="41"/>
      <c r="L8" s="41"/>
    </row>
    <row r="9" ht="15" customHeight="1" spans="1:12">
      <c r="A9" s="25"/>
      <c r="B9" s="26"/>
      <c r="C9" s="27"/>
      <c r="D9" s="26"/>
      <c r="E9" s="28"/>
      <c r="F9" s="29"/>
      <c r="G9" s="29"/>
      <c r="H9" s="29" t="str">
        <f t="shared" si="0"/>
        <v/>
      </c>
      <c r="I9" s="41"/>
      <c r="J9" s="41"/>
      <c r="K9" s="41"/>
      <c r="L9" s="41"/>
    </row>
    <row r="10" ht="15" customHeight="1" spans="1:12">
      <c r="A10" s="25"/>
      <c r="B10" s="26"/>
      <c r="C10" s="27"/>
      <c r="D10" s="26"/>
      <c r="E10" s="28"/>
      <c r="F10" s="31"/>
      <c r="G10" s="29"/>
      <c r="H10" s="29" t="str">
        <f t="shared" si="0"/>
        <v/>
      </c>
      <c r="I10" s="41"/>
      <c r="J10" s="41"/>
      <c r="K10" s="41"/>
      <c r="L10" s="41"/>
    </row>
    <row r="11" ht="15" customHeight="1" spans="1:12">
      <c r="A11" s="25"/>
      <c r="B11" s="26"/>
      <c r="C11" s="27"/>
      <c r="D11" s="26"/>
      <c r="E11" s="28"/>
      <c r="F11" s="31"/>
      <c r="G11" s="29"/>
      <c r="H11" s="29" t="str">
        <f t="shared" si="0"/>
        <v/>
      </c>
      <c r="I11" s="41"/>
      <c r="J11" s="41"/>
      <c r="K11" s="41"/>
      <c r="L11" s="41"/>
    </row>
    <row r="12" ht="15" customHeight="1" spans="1:12">
      <c r="A12" s="25"/>
      <c r="B12" s="26"/>
      <c r="C12" s="27"/>
      <c r="D12" s="26"/>
      <c r="E12" s="28"/>
      <c r="F12" s="31"/>
      <c r="G12" s="29"/>
      <c r="H12" s="29" t="str">
        <f t="shared" si="0"/>
        <v/>
      </c>
      <c r="I12" s="41"/>
      <c r="J12" s="41"/>
      <c r="K12" s="41"/>
      <c r="L12" s="41"/>
    </row>
    <row r="13" ht="15" customHeight="1" spans="1:12">
      <c r="A13" s="25"/>
      <c r="B13" s="26"/>
      <c r="C13" s="27"/>
      <c r="D13" s="26"/>
      <c r="E13" s="28"/>
      <c r="F13" s="31"/>
      <c r="G13" s="29"/>
      <c r="H13" s="29" t="str">
        <f t="shared" si="0"/>
        <v/>
      </c>
      <c r="I13" s="41"/>
      <c r="J13" s="41"/>
      <c r="K13" s="41"/>
      <c r="L13" s="41"/>
    </row>
    <row r="14" ht="15" customHeight="1" spans="1:12">
      <c r="A14" s="25"/>
      <c r="B14" s="26"/>
      <c r="C14" s="27"/>
      <c r="D14" s="26"/>
      <c r="E14" s="28"/>
      <c r="F14" s="31"/>
      <c r="G14" s="29"/>
      <c r="H14" s="29" t="str">
        <f t="shared" si="0"/>
        <v/>
      </c>
      <c r="I14" s="41"/>
      <c r="J14" s="41"/>
      <c r="K14" s="41"/>
      <c r="L14" s="41"/>
    </row>
    <row r="15" ht="15" customHeight="1" spans="1:12">
      <c r="A15" s="25"/>
      <c r="B15" s="26"/>
      <c r="C15" s="27"/>
      <c r="D15" s="26"/>
      <c r="E15" s="28"/>
      <c r="F15" s="31"/>
      <c r="G15" s="29"/>
      <c r="H15" s="29" t="str">
        <f t="shared" si="0"/>
        <v/>
      </c>
      <c r="I15" s="41"/>
      <c r="J15" s="41"/>
      <c r="K15" s="41"/>
      <c r="L15" s="41"/>
    </row>
    <row r="16" ht="15" customHeight="1" spans="1:12">
      <c r="A16" s="25"/>
      <c r="B16" s="26"/>
      <c r="C16" s="27"/>
      <c r="D16" s="26"/>
      <c r="E16" s="28"/>
      <c r="F16" s="31"/>
      <c r="G16" s="29"/>
      <c r="H16" s="29" t="str">
        <f t="shared" si="0"/>
        <v/>
      </c>
      <c r="I16" s="41"/>
      <c r="J16" s="41"/>
      <c r="K16" s="41"/>
      <c r="L16" s="41"/>
    </row>
    <row r="17" ht="15" customHeight="1" spans="1:12">
      <c r="A17" s="25"/>
      <c r="B17" s="26"/>
      <c r="C17" s="27"/>
      <c r="D17" s="26"/>
      <c r="E17" s="28"/>
      <c r="F17" s="31"/>
      <c r="G17" s="29"/>
      <c r="H17" s="29" t="str">
        <f t="shared" si="0"/>
        <v/>
      </c>
      <c r="I17" s="41"/>
      <c r="J17" s="41"/>
      <c r="K17" s="41"/>
      <c r="L17" s="41"/>
    </row>
    <row r="18" ht="15" customHeight="1" spans="1:12">
      <c r="A18" s="25"/>
      <c r="B18" s="26"/>
      <c r="C18" s="27"/>
      <c r="D18" s="26"/>
      <c r="E18" s="28"/>
      <c r="F18" s="31"/>
      <c r="G18" s="29"/>
      <c r="H18" s="29" t="str">
        <f t="shared" si="0"/>
        <v/>
      </c>
      <c r="I18" s="41"/>
      <c r="J18" s="41"/>
      <c r="K18" s="41"/>
      <c r="L18" s="41"/>
    </row>
    <row r="19" ht="15" customHeight="1" spans="1:12">
      <c r="A19" s="25"/>
      <c r="B19" s="26"/>
      <c r="C19" s="27"/>
      <c r="D19" s="26"/>
      <c r="E19" s="28"/>
      <c r="F19" s="31"/>
      <c r="G19" s="29"/>
      <c r="H19" s="29" t="str">
        <f t="shared" si="0"/>
        <v/>
      </c>
      <c r="I19" s="41"/>
      <c r="J19" s="41"/>
      <c r="K19" s="41"/>
      <c r="L19" s="41"/>
    </row>
    <row r="20" ht="15" customHeight="1" spans="1:12">
      <c r="A20" s="25"/>
      <c r="B20" s="26"/>
      <c r="C20" s="27"/>
      <c r="D20" s="26"/>
      <c r="E20" s="28"/>
      <c r="F20" s="31"/>
      <c r="G20" s="29"/>
      <c r="H20" s="29" t="str">
        <f t="shared" si="0"/>
        <v/>
      </c>
      <c r="I20" s="41"/>
      <c r="J20" s="41"/>
      <c r="K20" s="41"/>
      <c r="L20" s="41"/>
    </row>
    <row r="21" ht="15" customHeight="1" spans="1:12">
      <c r="A21" s="25"/>
      <c r="B21" s="26"/>
      <c r="C21" s="27"/>
      <c r="D21" s="26"/>
      <c r="E21" s="28"/>
      <c r="F21" s="31"/>
      <c r="G21" s="29"/>
      <c r="H21" s="29" t="str">
        <f t="shared" si="0"/>
        <v/>
      </c>
      <c r="I21" s="41"/>
      <c r="J21" s="41"/>
      <c r="K21" s="41"/>
      <c r="L21" s="41"/>
    </row>
    <row r="22" ht="15" customHeight="1" spans="1:12">
      <c r="A22" s="25"/>
      <c r="B22" s="26"/>
      <c r="C22" s="27"/>
      <c r="D22" s="26"/>
      <c r="E22" s="28"/>
      <c r="F22" s="31"/>
      <c r="G22" s="29"/>
      <c r="H22" s="29" t="str">
        <f t="shared" si="0"/>
        <v/>
      </c>
      <c r="I22" s="41"/>
      <c r="J22" s="41"/>
      <c r="K22" s="41"/>
      <c r="L22" s="41"/>
    </row>
    <row r="23" ht="15" customHeight="1" spans="1:12">
      <c r="A23" s="25"/>
      <c r="B23" s="26"/>
      <c r="C23" s="27"/>
      <c r="D23" s="26"/>
      <c r="E23" s="28"/>
      <c r="F23" s="31"/>
      <c r="G23" s="29"/>
      <c r="H23" s="29" t="str">
        <f t="shared" si="0"/>
        <v/>
      </c>
      <c r="I23" s="41"/>
      <c r="J23" s="41"/>
      <c r="K23" s="41"/>
      <c r="L23" s="41"/>
    </row>
    <row r="24" ht="15" customHeight="1" spans="1:12">
      <c r="A24" s="25"/>
      <c r="B24" s="26"/>
      <c r="C24" s="27"/>
      <c r="D24" s="26"/>
      <c r="E24" s="28"/>
      <c r="F24" s="31"/>
      <c r="G24" s="29"/>
      <c r="H24" s="29" t="str">
        <f t="shared" si="0"/>
        <v/>
      </c>
      <c r="I24" s="41"/>
      <c r="J24" s="41"/>
      <c r="K24" s="41"/>
      <c r="L24" s="41"/>
    </row>
    <row r="25" ht="15" customHeight="1" spans="1:12">
      <c r="A25" s="25"/>
      <c r="B25" s="26"/>
      <c r="C25" s="27"/>
      <c r="D25" s="26"/>
      <c r="E25" s="28"/>
      <c r="F25" s="31"/>
      <c r="G25" s="29"/>
      <c r="H25" s="29" t="str">
        <f t="shared" si="0"/>
        <v/>
      </c>
      <c r="I25" s="41"/>
      <c r="J25" s="41"/>
      <c r="K25" s="41"/>
      <c r="L25" s="41"/>
    </row>
    <row r="26" ht="15" customHeight="1" spans="1:12">
      <c r="A26" s="25"/>
      <c r="B26" s="26"/>
      <c r="C26" s="27"/>
      <c r="D26" s="26"/>
      <c r="E26" s="28"/>
      <c r="F26" s="31"/>
      <c r="G26" s="29"/>
      <c r="H26" s="29" t="str">
        <f t="shared" si="0"/>
        <v/>
      </c>
      <c r="I26" s="41"/>
      <c r="J26" s="41"/>
      <c r="K26" s="41"/>
      <c r="L26" s="41"/>
    </row>
    <row r="27" ht="15" customHeight="1" spans="1:12">
      <c r="A27" s="25"/>
      <c r="B27" s="26"/>
      <c r="C27" s="27"/>
      <c r="D27" s="26"/>
      <c r="E27" s="28"/>
      <c r="F27" s="31"/>
      <c r="G27" s="29"/>
      <c r="H27" s="29" t="str">
        <f t="shared" si="0"/>
        <v/>
      </c>
      <c r="I27" s="41"/>
      <c r="J27" s="41"/>
      <c r="K27" s="41"/>
      <c r="L27" s="41"/>
    </row>
    <row r="28" ht="15" customHeight="1" spans="1:12">
      <c r="A28" s="25"/>
      <c r="B28" s="26"/>
      <c r="C28" s="27"/>
      <c r="D28" s="26"/>
      <c r="E28" s="28"/>
      <c r="F28" s="31"/>
      <c r="G28" s="29"/>
      <c r="H28" s="29" t="str">
        <f t="shared" si="0"/>
        <v/>
      </c>
      <c r="I28" s="41"/>
      <c r="J28" s="41"/>
      <c r="K28" s="41"/>
      <c r="L28" s="41"/>
    </row>
    <row r="29" ht="15" customHeight="1" spans="1:12">
      <c r="A29" s="25"/>
      <c r="B29" s="26"/>
      <c r="C29" s="27"/>
      <c r="D29" s="26"/>
      <c r="E29" s="28"/>
      <c r="F29" s="31"/>
      <c r="G29" s="29"/>
      <c r="H29" s="29" t="str">
        <f t="shared" si="0"/>
        <v/>
      </c>
      <c r="I29" s="41"/>
      <c r="J29" s="41"/>
      <c r="K29" s="41"/>
      <c r="L29" s="41"/>
    </row>
    <row r="30" ht="15" customHeight="1" spans="1:12">
      <c r="A30" s="25"/>
      <c r="B30" s="26"/>
      <c r="C30" s="27"/>
      <c r="D30" s="26"/>
      <c r="E30" s="28"/>
      <c r="F30" s="31"/>
      <c r="G30" s="29"/>
      <c r="H30" s="29" t="str">
        <f t="shared" si="0"/>
        <v/>
      </c>
      <c r="I30" s="41"/>
      <c r="J30" s="41"/>
      <c r="K30" s="41"/>
      <c r="L30" s="41"/>
    </row>
    <row r="31" s="14" customFormat="1" ht="15" customHeight="1" spans="1:12">
      <c r="A31" s="32" t="s">
        <v>1484</v>
      </c>
      <c r="B31" s="33"/>
      <c r="C31" s="34"/>
      <c r="D31" s="22"/>
      <c r="E31" s="35">
        <f>SUM(E7:E30)</f>
        <v>0</v>
      </c>
      <c r="F31" s="36">
        <f>SUM(F7:F30)</f>
        <v>0</v>
      </c>
      <c r="G31" s="37">
        <f>SUM(G7:G30)</f>
        <v>0</v>
      </c>
      <c r="H31" s="29" t="str">
        <f t="shared" si="0"/>
        <v/>
      </c>
      <c r="I31" s="42"/>
      <c r="J31" s="42"/>
      <c r="K31" s="42"/>
      <c r="L31" s="42"/>
    </row>
  </sheetData>
  <mergeCells count="4">
    <mergeCell ref="A2:I2"/>
    <mergeCell ref="A3:I3"/>
    <mergeCell ref="A31:B31"/>
    <mergeCell ref="J4:L5"/>
  </mergeCells>
  <hyperlinks>
    <hyperlink ref="A1" location="索引目录!I10" display="返回索引页"/>
    <hyperlink ref="B1" location="流动负债汇总!B10"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pageSetUpPr fitToPage="1"/>
  </sheetPr>
  <dimension ref="A1:J31"/>
  <sheetViews>
    <sheetView view="pageBreakPreview" zoomScale="80" zoomScaleNormal="90" workbookViewId="0">
      <pane ySplit="6" topLeftCell="A7" activePane="bottomLeft" state="frozen"/>
      <selection/>
      <selection pane="bottomLeft" activeCell="I19" sqref="I19"/>
    </sheetView>
  </sheetViews>
  <sheetFormatPr defaultColWidth="9" defaultRowHeight="15.75" customHeight="1"/>
  <cols>
    <col min="1" max="1" width="7.625" style="15" customWidth="1"/>
    <col min="2" max="2" width="32.5" style="15" customWidth="1"/>
    <col min="3" max="3" width="11" style="15" customWidth="1"/>
    <col min="4" max="4" width="20.25" style="15" customWidth="1"/>
    <col min="5" max="5" width="16.5" style="15" hidden="1" customWidth="1" outlineLevel="1"/>
    <col min="6" max="6" width="18.625" style="15" customWidth="1" collapsed="1"/>
    <col min="7" max="7" width="18.625" style="15" customWidth="1"/>
    <col min="8" max="8" width="11.375" style="15" customWidth="1"/>
    <col min="9" max="9" width="9.75" style="15" customWidth="1"/>
    <col min="10" max="10" width="11.375" style="15" customWidth="1"/>
    <col min="11" max="16384" width="9" style="15"/>
  </cols>
  <sheetData>
    <row r="1" s="11" customFormat="1" ht="10.5" spans="1:9">
      <c r="A1" s="80" t="s">
        <v>324</v>
      </c>
      <c r="B1" s="17" t="s">
        <v>272</v>
      </c>
      <c r="C1" s="18"/>
      <c r="D1" s="18"/>
      <c r="E1" s="18"/>
      <c r="F1" s="18"/>
      <c r="G1" s="18"/>
      <c r="H1" s="18"/>
      <c r="I1" s="18"/>
    </row>
    <row r="2" s="12" customFormat="1" ht="30" customHeight="1" spans="1:9">
      <c r="A2" s="19" t="s">
        <v>1494</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9">
      <c r="A4" s="20"/>
      <c r="B4" s="20"/>
      <c r="C4" s="20"/>
      <c r="D4" s="20"/>
      <c r="E4" s="20"/>
      <c r="F4" s="20"/>
      <c r="G4" s="20"/>
      <c r="H4" s="20"/>
      <c r="I4" s="39" t="s">
        <v>1495</v>
      </c>
    </row>
    <row r="5" ht="15" customHeight="1" spans="1:9">
      <c r="A5" s="21" t="str">
        <f>封面!D7&amp;封面!F7</f>
        <v>产权持有单位：北京巴布科克·威尔科克斯有限公司</v>
      </c>
      <c r="I5" s="39" t="s">
        <v>327</v>
      </c>
    </row>
    <row r="6" s="13" customFormat="1" ht="25.15" customHeight="1" spans="1:10">
      <c r="A6" s="22" t="s">
        <v>328</v>
      </c>
      <c r="B6" s="22" t="s">
        <v>398</v>
      </c>
      <c r="C6" s="22" t="s">
        <v>411</v>
      </c>
      <c r="D6" s="22" t="s">
        <v>410</v>
      </c>
      <c r="E6" s="23" t="s">
        <v>333</v>
      </c>
      <c r="F6" s="24" t="s">
        <v>334</v>
      </c>
      <c r="G6" s="22" t="s">
        <v>335</v>
      </c>
      <c r="H6" s="22" t="s">
        <v>337</v>
      </c>
      <c r="I6" s="22" t="s">
        <v>338</v>
      </c>
      <c r="J6" s="40" t="s">
        <v>345</v>
      </c>
    </row>
    <row r="7" ht="15" customHeight="1" spans="1:10">
      <c r="A7" s="25"/>
      <c r="B7" s="26"/>
      <c r="C7" s="27"/>
      <c r="D7" s="26"/>
      <c r="E7" s="28"/>
      <c r="F7" s="29"/>
      <c r="G7" s="29"/>
      <c r="H7" s="29" t="str">
        <f t="shared" ref="H7:H31" si="0">IF(OR(F7=0,G7=0),"",(G7-F7)/ABS(F7)*100)</f>
        <v/>
      </c>
      <c r="I7" s="41"/>
      <c r="J7" s="41"/>
    </row>
    <row r="8" ht="15" customHeight="1" spans="1:10">
      <c r="A8" s="25"/>
      <c r="B8" s="26"/>
      <c r="C8" s="27"/>
      <c r="D8" s="26"/>
      <c r="E8" s="28"/>
      <c r="F8" s="29"/>
      <c r="G8" s="29"/>
      <c r="H8" s="29" t="str">
        <f t="shared" si="0"/>
        <v/>
      </c>
      <c r="I8" s="41"/>
      <c r="J8" s="41"/>
    </row>
    <row r="9" ht="15" customHeight="1" spans="1:10">
      <c r="A9" s="25"/>
      <c r="B9" s="26"/>
      <c r="C9" s="27"/>
      <c r="D9" s="26"/>
      <c r="E9" s="28"/>
      <c r="F9" s="29"/>
      <c r="G9" s="29"/>
      <c r="H9" s="29" t="str">
        <f t="shared" si="0"/>
        <v/>
      </c>
      <c r="I9" s="41"/>
      <c r="J9" s="41"/>
    </row>
    <row r="10" ht="15" customHeight="1" spans="1:10">
      <c r="A10" s="25"/>
      <c r="B10" s="26"/>
      <c r="C10" s="27"/>
      <c r="D10" s="26"/>
      <c r="E10" s="28"/>
      <c r="F10" s="31"/>
      <c r="G10" s="29"/>
      <c r="H10" s="29" t="str">
        <f t="shared" si="0"/>
        <v/>
      </c>
      <c r="I10" s="41"/>
      <c r="J10" s="41"/>
    </row>
    <row r="11" ht="15" customHeight="1" spans="1:10">
      <c r="A11" s="25"/>
      <c r="B11" s="26"/>
      <c r="C11" s="27"/>
      <c r="D11" s="26"/>
      <c r="E11" s="28"/>
      <c r="F11" s="31"/>
      <c r="G11" s="29"/>
      <c r="H11" s="29" t="str">
        <f t="shared" si="0"/>
        <v/>
      </c>
      <c r="I11" s="41"/>
      <c r="J11" s="41"/>
    </row>
    <row r="12" ht="15" customHeight="1" spans="1:10">
      <c r="A12" s="25"/>
      <c r="B12" s="26"/>
      <c r="C12" s="27"/>
      <c r="D12" s="26"/>
      <c r="E12" s="28"/>
      <c r="F12" s="31"/>
      <c r="G12" s="29"/>
      <c r="H12" s="29" t="str">
        <f t="shared" si="0"/>
        <v/>
      </c>
      <c r="I12" s="41"/>
      <c r="J12" s="41"/>
    </row>
    <row r="13" ht="15" customHeight="1" spans="1:10">
      <c r="A13" s="25"/>
      <c r="B13" s="26"/>
      <c r="C13" s="27"/>
      <c r="D13" s="26"/>
      <c r="E13" s="28"/>
      <c r="F13" s="31"/>
      <c r="G13" s="29"/>
      <c r="H13" s="29" t="str">
        <f t="shared" si="0"/>
        <v/>
      </c>
      <c r="I13" s="41"/>
      <c r="J13" s="41"/>
    </row>
    <row r="14" ht="15" customHeight="1" spans="1:10">
      <c r="A14" s="25"/>
      <c r="B14" s="26"/>
      <c r="C14" s="27"/>
      <c r="D14" s="26"/>
      <c r="E14" s="28"/>
      <c r="F14" s="31"/>
      <c r="G14" s="29"/>
      <c r="H14" s="29" t="str">
        <f t="shared" si="0"/>
        <v/>
      </c>
      <c r="I14" s="41"/>
      <c r="J14" s="41"/>
    </row>
    <row r="15" ht="15" customHeight="1" spans="1:10">
      <c r="A15" s="25"/>
      <c r="B15" s="26"/>
      <c r="C15" s="27"/>
      <c r="D15" s="26"/>
      <c r="E15" s="28"/>
      <c r="F15" s="31"/>
      <c r="G15" s="29"/>
      <c r="H15" s="29" t="str">
        <f t="shared" si="0"/>
        <v/>
      </c>
      <c r="I15" s="41"/>
      <c r="J15" s="41"/>
    </row>
    <row r="16" ht="15" customHeight="1" spans="1:10">
      <c r="A16" s="25"/>
      <c r="B16" s="26"/>
      <c r="C16" s="27"/>
      <c r="D16" s="26"/>
      <c r="E16" s="28"/>
      <c r="F16" s="31"/>
      <c r="G16" s="29"/>
      <c r="H16" s="29" t="str">
        <f t="shared" si="0"/>
        <v/>
      </c>
      <c r="I16" s="41"/>
      <c r="J16" s="41"/>
    </row>
    <row r="17" ht="15" customHeight="1" spans="1:10">
      <c r="A17" s="25"/>
      <c r="B17" s="26"/>
      <c r="C17" s="27"/>
      <c r="D17" s="26"/>
      <c r="E17" s="28"/>
      <c r="F17" s="31"/>
      <c r="G17" s="29"/>
      <c r="H17" s="29" t="str">
        <f t="shared" si="0"/>
        <v/>
      </c>
      <c r="I17" s="41"/>
      <c r="J17" s="41"/>
    </row>
    <row r="18" ht="15" customHeight="1" spans="1:10">
      <c r="A18" s="25"/>
      <c r="B18" s="26"/>
      <c r="C18" s="27"/>
      <c r="D18" s="26"/>
      <c r="E18" s="28"/>
      <c r="F18" s="31"/>
      <c r="G18" s="29"/>
      <c r="H18" s="29" t="str">
        <f t="shared" si="0"/>
        <v/>
      </c>
      <c r="I18" s="41"/>
      <c r="J18" s="41"/>
    </row>
    <row r="19" ht="15" customHeight="1" spans="1:10">
      <c r="A19" s="25"/>
      <c r="B19" s="26"/>
      <c r="C19" s="27"/>
      <c r="D19" s="26"/>
      <c r="E19" s="28"/>
      <c r="F19" s="31"/>
      <c r="G19" s="29"/>
      <c r="H19" s="29" t="str">
        <f t="shared" si="0"/>
        <v/>
      </c>
      <c r="I19" s="41"/>
      <c r="J19" s="41"/>
    </row>
    <row r="20" ht="15" customHeight="1" spans="1:10">
      <c r="A20" s="25"/>
      <c r="B20" s="26"/>
      <c r="C20" s="27"/>
      <c r="D20" s="26"/>
      <c r="E20" s="28"/>
      <c r="F20" s="31"/>
      <c r="G20" s="29"/>
      <c r="H20" s="29" t="str">
        <f t="shared" si="0"/>
        <v/>
      </c>
      <c r="I20" s="41"/>
      <c r="J20" s="41"/>
    </row>
    <row r="21" ht="15" customHeight="1" spans="1:10">
      <c r="A21" s="25"/>
      <c r="B21" s="26"/>
      <c r="C21" s="27"/>
      <c r="D21" s="26"/>
      <c r="E21" s="28"/>
      <c r="F21" s="31"/>
      <c r="G21" s="29"/>
      <c r="H21" s="29" t="str">
        <f t="shared" si="0"/>
        <v/>
      </c>
      <c r="I21" s="41"/>
      <c r="J21" s="41"/>
    </row>
    <row r="22" ht="15" customHeight="1" spans="1:10">
      <c r="A22" s="25"/>
      <c r="B22" s="26"/>
      <c r="C22" s="27"/>
      <c r="D22" s="26"/>
      <c r="E22" s="28"/>
      <c r="F22" s="31"/>
      <c r="G22" s="29"/>
      <c r="H22" s="29" t="str">
        <f t="shared" si="0"/>
        <v/>
      </c>
      <c r="I22" s="41"/>
      <c r="J22" s="41"/>
    </row>
    <row r="23" ht="15" customHeight="1" spans="1:10">
      <c r="A23" s="25"/>
      <c r="B23" s="26"/>
      <c r="C23" s="27"/>
      <c r="D23" s="26"/>
      <c r="E23" s="28"/>
      <c r="F23" s="31"/>
      <c r="G23" s="29"/>
      <c r="H23" s="29" t="str">
        <f t="shared" si="0"/>
        <v/>
      </c>
      <c r="I23" s="41"/>
      <c r="J23" s="41"/>
    </row>
    <row r="24" ht="15" customHeight="1" spans="1:10">
      <c r="A24" s="25"/>
      <c r="B24" s="26"/>
      <c r="C24" s="27"/>
      <c r="D24" s="26"/>
      <c r="E24" s="28"/>
      <c r="F24" s="31"/>
      <c r="G24" s="29"/>
      <c r="H24" s="29" t="str">
        <f t="shared" si="0"/>
        <v/>
      </c>
      <c r="I24" s="41"/>
      <c r="J24" s="41"/>
    </row>
    <row r="25" ht="15" customHeight="1" spans="1:10">
      <c r="A25" s="25"/>
      <c r="B25" s="26"/>
      <c r="C25" s="27"/>
      <c r="D25" s="26"/>
      <c r="E25" s="28"/>
      <c r="F25" s="31"/>
      <c r="G25" s="29"/>
      <c r="H25" s="29" t="str">
        <f t="shared" si="0"/>
        <v/>
      </c>
      <c r="I25" s="41"/>
      <c r="J25" s="41"/>
    </row>
    <row r="26" ht="15" customHeight="1" spans="1:10">
      <c r="A26" s="25"/>
      <c r="B26" s="26"/>
      <c r="C26" s="27"/>
      <c r="D26" s="26"/>
      <c r="E26" s="28"/>
      <c r="F26" s="31"/>
      <c r="G26" s="29"/>
      <c r="H26" s="29" t="str">
        <f t="shared" si="0"/>
        <v/>
      </c>
      <c r="I26" s="41"/>
      <c r="J26" s="41"/>
    </row>
    <row r="27" ht="15" customHeight="1" spans="1:10">
      <c r="A27" s="25"/>
      <c r="B27" s="26"/>
      <c r="C27" s="27"/>
      <c r="D27" s="26"/>
      <c r="E27" s="28"/>
      <c r="F27" s="31"/>
      <c r="G27" s="29"/>
      <c r="H27" s="29" t="str">
        <f t="shared" si="0"/>
        <v/>
      </c>
      <c r="I27" s="41"/>
      <c r="J27" s="41"/>
    </row>
    <row r="28" ht="15" customHeight="1" spans="1:10">
      <c r="A28" s="25"/>
      <c r="B28" s="26"/>
      <c r="C28" s="27"/>
      <c r="D28" s="26"/>
      <c r="E28" s="28"/>
      <c r="F28" s="31"/>
      <c r="G28" s="29"/>
      <c r="H28" s="29" t="str">
        <f t="shared" si="0"/>
        <v/>
      </c>
      <c r="I28" s="41"/>
      <c r="J28" s="41"/>
    </row>
    <row r="29" ht="15" customHeight="1" spans="1:10">
      <c r="A29" s="25"/>
      <c r="B29" s="26"/>
      <c r="C29" s="27"/>
      <c r="D29" s="26"/>
      <c r="E29" s="28"/>
      <c r="F29" s="31"/>
      <c r="G29" s="29"/>
      <c r="H29" s="29" t="str">
        <f t="shared" si="0"/>
        <v/>
      </c>
      <c r="I29" s="41"/>
      <c r="J29" s="41"/>
    </row>
    <row r="30" ht="15" customHeight="1" spans="1:10">
      <c r="A30" s="25"/>
      <c r="B30" s="26"/>
      <c r="C30" s="27"/>
      <c r="D30" s="26"/>
      <c r="E30" s="28"/>
      <c r="F30" s="31"/>
      <c r="G30" s="29"/>
      <c r="H30" s="29" t="str">
        <f t="shared" si="0"/>
        <v/>
      </c>
      <c r="I30" s="41"/>
      <c r="J30" s="41"/>
    </row>
    <row r="31" s="14" customFormat="1" ht="15" customHeight="1" spans="1:10">
      <c r="A31" s="32" t="s">
        <v>1484</v>
      </c>
      <c r="B31" s="33"/>
      <c r="C31" s="34"/>
      <c r="D31" s="22"/>
      <c r="E31" s="35">
        <f t="shared" ref="E31:G31" si="1">SUM(E7:E30)</f>
        <v>0</v>
      </c>
      <c r="F31" s="36">
        <f t="shared" si="1"/>
        <v>0</v>
      </c>
      <c r="G31" s="37">
        <f t="shared" si="1"/>
        <v>0</v>
      </c>
      <c r="H31" s="29" t="str">
        <f t="shared" si="0"/>
        <v/>
      </c>
      <c r="I31" s="42"/>
      <c r="J31" s="42"/>
    </row>
  </sheetData>
  <mergeCells count="3">
    <mergeCell ref="A2:I2"/>
    <mergeCell ref="A3:I3"/>
    <mergeCell ref="A31:B31"/>
  </mergeCells>
  <hyperlinks>
    <hyperlink ref="A1" location="索引目录!I10" display="返回索引页"/>
    <hyperlink ref="B1" location="流动负债汇总!B10"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pageSetUpPr fitToPage="1"/>
  </sheetPr>
  <dimension ref="A1:I31"/>
  <sheetViews>
    <sheetView view="pageBreakPreview" zoomScale="80" zoomScaleNormal="90" workbookViewId="0">
      <pane ySplit="6" topLeftCell="A7" activePane="bottomLeft" state="frozen"/>
      <selection/>
      <selection pane="bottomLeft" activeCell="I6" sqref="I6"/>
    </sheetView>
  </sheetViews>
  <sheetFormatPr defaultColWidth="9" defaultRowHeight="15.75" customHeight="1"/>
  <cols>
    <col min="1" max="1" width="7.625" style="15" customWidth="1"/>
    <col min="2" max="2" width="39.5" style="15" customWidth="1"/>
    <col min="3" max="3" width="16" style="15" customWidth="1"/>
    <col min="4" max="4" width="18.75" style="15" hidden="1" customWidth="1" outlineLevel="1"/>
    <col min="5" max="5" width="20.625" style="15" customWidth="1" collapsed="1"/>
    <col min="6" max="6" width="20.625" style="15" customWidth="1"/>
    <col min="7" max="7" width="12.875" style="15" customWidth="1"/>
    <col min="8" max="8" width="12.375" style="15" customWidth="1"/>
    <col min="9" max="9" width="11.375" style="15" customWidth="1"/>
    <col min="10" max="16384" width="9" style="15"/>
  </cols>
  <sheetData>
    <row r="1" s="11" customFormat="1" ht="10.5" spans="1:8">
      <c r="A1" s="80" t="s">
        <v>324</v>
      </c>
      <c r="B1" s="17" t="s">
        <v>272</v>
      </c>
      <c r="C1" s="18"/>
      <c r="D1" s="18"/>
      <c r="E1" s="18"/>
      <c r="F1" s="18"/>
      <c r="G1" s="18"/>
      <c r="H1" s="18"/>
    </row>
    <row r="2" s="12" customFormat="1" ht="30" customHeight="1" spans="1:8">
      <c r="A2" s="19" t="s">
        <v>1496</v>
      </c>
      <c r="B2" s="19"/>
      <c r="C2" s="19"/>
      <c r="D2" s="19"/>
      <c r="E2" s="19"/>
      <c r="F2" s="19"/>
      <c r="G2" s="19"/>
      <c r="H2" s="19"/>
    </row>
    <row r="3" ht="15" customHeight="1" spans="1:8">
      <c r="A3" s="20" t="str">
        <f>CONCATENATE(封面!D9,封面!F9,封面!G9,封面!H9,封面!I9,封面!J9,封面!K9)</f>
        <v>评估基准日：2025年1月31日</v>
      </c>
      <c r="B3" s="20"/>
      <c r="C3" s="20"/>
      <c r="D3" s="20"/>
      <c r="E3" s="20"/>
      <c r="F3" s="20"/>
      <c r="G3" s="20"/>
      <c r="H3" s="20"/>
    </row>
    <row r="4" ht="15" customHeight="1" spans="1:8">
      <c r="A4" s="20"/>
      <c r="B4" s="20"/>
      <c r="C4" s="20"/>
      <c r="D4" s="20"/>
      <c r="E4" s="20"/>
      <c r="F4" s="20"/>
      <c r="G4" s="20"/>
      <c r="H4" s="47" t="s">
        <v>1497</v>
      </c>
    </row>
    <row r="5" ht="15" customHeight="1" spans="1:8">
      <c r="A5" s="21" t="str">
        <f>封面!D7&amp;封面!F7</f>
        <v>产权持有单位：北京巴布科克·威尔科克斯有限公司</v>
      </c>
      <c r="H5" s="39" t="s">
        <v>327</v>
      </c>
    </row>
    <row r="6" s="13" customFormat="1" ht="25.15" customHeight="1" spans="1:9">
      <c r="A6" s="22" t="s">
        <v>328</v>
      </c>
      <c r="B6" s="22" t="s">
        <v>548</v>
      </c>
      <c r="C6" s="22" t="s">
        <v>411</v>
      </c>
      <c r="D6" s="23" t="s">
        <v>333</v>
      </c>
      <c r="E6" s="24" t="s">
        <v>334</v>
      </c>
      <c r="F6" s="22" t="s">
        <v>335</v>
      </c>
      <c r="G6" s="22" t="s">
        <v>337</v>
      </c>
      <c r="H6" s="22" t="s">
        <v>338</v>
      </c>
      <c r="I6" s="40" t="s">
        <v>345</v>
      </c>
    </row>
    <row r="7" ht="15" customHeight="1" spans="1:9">
      <c r="A7" s="25">
        <v>1</v>
      </c>
      <c r="B7" s="26" t="s">
        <v>1498</v>
      </c>
      <c r="C7" s="27"/>
      <c r="D7" s="28"/>
      <c r="E7" s="31"/>
      <c r="F7" s="29"/>
      <c r="G7" s="29" t="str">
        <f>IF(OR(E7=0,F7=0),"",(F7-E7)/ABS(E7)*100)</f>
        <v/>
      </c>
      <c r="H7" s="41"/>
      <c r="I7" s="41"/>
    </row>
    <row r="8" ht="15" customHeight="1" spans="1:9">
      <c r="A8" s="25">
        <v>2</v>
      </c>
      <c r="B8" s="26" t="s">
        <v>1499</v>
      </c>
      <c r="C8" s="27"/>
      <c r="D8" s="28"/>
      <c r="E8" s="31"/>
      <c r="F8" s="29"/>
      <c r="G8" s="29" t="str">
        <f t="shared" ref="G8:G31" si="0">IF(OR(E8=0,F8=0),"",(F8-E8)/ABS(E8)*100)</f>
        <v/>
      </c>
      <c r="H8" s="41"/>
      <c r="I8" s="41"/>
    </row>
    <row r="9" ht="15" customHeight="1" spans="1:9">
      <c r="A9" s="25">
        <v>3</v>
      </c>
      <c r="B9" s="26" t="s">
        <v>1500</v>
      </c>
      <c r="C9" s="27"/>
      <c r="D9" s="28"/>
      <c r="E9" s="31"/>
      <c r="F9" s="29"/>
      <c r="G9" s="29" t="str">
        <f t="shared" si="0"/>
        <v/>
      </c>
      <c r="H9" s="41"/>
      <c r="I9" s="41"/>
    </row>
    <row r="10" ht="15" customHeight="1" spans="1:9">
      <c r="A10" s="25">
        <v>4</v>
      </c>
      <c r="B10" s="26" t="s">
        <v>1501</v>
      </c>
      <c r="C10" s="27"/>
      <c r="D10" s="28"/>
      <c r="E10" s="31"/>
      <c r="F10" s="29"/>
      <c r="G10" s="29" t="str">
        <f t="shared" si="0"/>
        <v/>
      </c>
      <c r="H10" s="41"/>
      <c r="I10" s="41"/>
    </row>
    <row r="11" ht="15" customHeight="1" spans="1:9">
      <c r="A11" s="25">
        <v>5</v>
      </c>
      <c r="B11" s="26" t="s">
        <v>1502</v>
      </c>
      <c r="C11" s="27"/>
      <c r="D11" s="28"/>
      <c r="E11" s="31"/>
      <c r="F11" s="29"/>
      <c r="G11" s="29" t="str">
        <f t="shared" si="0"/>
        <v/>
      </c>
      <c r="H11" s="41"/>
      <c r="I11" s="41"/>
    </row>
    <row r="12" ht="15" customHeight="1" spans="1:9">
      <c r="A12" s="25">
        <v>6</v>
      </c>
      <c r="B12" s="26" t="s">
        <v>1503</v>
      </c>
      <c r="C12" s="27"/>
      <c r="D12" s="28"/>
      <c r="E12" s="31"/>
      <c r="F12" s="29"/>
      <c r="G12" s="29" t="str">
        <f t="shared" si="0"/>
        <v/>
      </c>
      <c r="H12" s="41"/>
      <c r="I12" s="41"/>
    </row>
    <row r="13" ht="15" customHeight="1" spans="1:9">
      <c r="A13" s="25">
        <v>7</v>
      </c>
      <c r="B13" s="26" t="s">
        <v>1504</v>
      </c>
      <c r="C13" s="27"/>
      <c r="D13" s="28"/>
      <c r="E13" s="31"/>
      <c r="F13" s="29"/>
      <c r="G13" s="29" t="str">
        <f t="shared" si="0"/>
        <v/>
      </c>
      <c r="H13" s="41"/>
      <c r="I13" s="41"/>
    </row>
    <row r="14" ht="15" customHeight="1" spans="1:9">
      <c r="A14" s="25">
        <v>8</v>
      </c>
      <c r="B14" s="26" t="s">
        <v>1505</v>
      </c>
      <c r="C14" s="27"/>
      <c r="D14" s="28"/>
      <c r="E14" s="31"/>
      <c r="F14" s="29"/>
      <c r="G14" s="29" t="str">
        <f t="shared" si="0"/>
        <v/>
      </c>
      <c r="H14" s="41"/>
      <c r="I14" s="41"/>
    </row>
    <row r="15" ht="15" customHeight="1" spans="1:9">
      <c r="A15" s="25">
        <v>9</v>
      </c>
      <c r="B15" s="26" t="s">
        <v>1506</v>
      </c>
      <c r="C15" s="27"/>
      <c r="D15" s="28"/>
      <c r="E15" s="31"/>
      <c r="F15" s="29"/>
      <c r="G15" s="29" t="str">
        <f t="shared" si="0"/>
        <v/>
      </c>
      <c r="H15" s="41"/>
      <c r="I15" s="41"/>
    </row>
    <row r="16" ht="15" customHeight="1" spans="1:9">
      <c r="A16" s="25">
        <v>10</v>
      </c>
      <c r="B16" s="26" t="s">
        <v>1507</v>
      </c>
      <c r="C16" s="27"/>
      <c r="D16" s="28"/>
      <c r="E16" s="31"/>
      <c r="F16" s="29"/>
      <c r="G16" s="29" t="str">
        <f t="shared" si="0"/>
        <v/>
      </c>
      <c r="H16" s="41"/>
      <c r="I16" s="41"/>
    </row>
    <row r="17" ht="15" customHeight="1" spans="1:9">
      <c r="A17" s="25">
        <v>11</v>
      </c>
      <c r="B17" s="26" t="s">
        <v>1508</v>
      </c>
      <c r="C17" s="27"/>
      <c r="D17" s="28"/>
      <c r="E17" s="31"/>
      <c r="F17" s="29"/>
      <c r="G17" s="29" t="str">
        <f t="shared" si="0"/>
        <v/>
      </c>
      <c r="H17" s="41"/>
      <c r="I17" s="41"/>
    </row>
    <row r="18" ht="15" customHeight="1" spans="1:9">
      <c r="A18" s="25">
        <v>12</v>
      </c>
      <c r="B18" s="26" t="s">
        <v>1509</v>
      </c>
      <c r="C18" s="27"/>
      <c r="D18" s="28"/>
      <c r="E18" s="31"/>
      <c r="F18" s="29"/>
      <c r="G18" s="29" t="str">
        <f t="shared" si="0"/>
        <v/>
      </c>
      <c r="H18" s="41"/>
      <c r="I18" s="41"/>
    </row>
    <row r="19" ht="15" customHeight="1" spans="1:9">
      <c r="A19" s="25">
        <v>13</v>
      </c>
      <c r="B19" s="26" t="s">
        <v>1510</v>
      </c>
      <c r="C19" s="27"/>
      <c r="D19" s="28"/>
      <c r="E19" s="31"/>
      <c r="F19" s="29"/>
      <c r="G19" s="29" t="str">
        <f t="shared" si="0"/>
        <v/>
      </c>
      <c r="H19" s="41"/>
      <c r="I19" s="41"/>
    </row>
    <row r="20" ht="15" customHeight="1" spans="1:9">
      <c r="A20" s="25">
        <v>14</v>
      </c>
      <c r="B20" s="26" t="s">
        <v>1511</v>
      </c>
      <c r="C20" s="27"/>
      <c r="D20" s="28"/>
      <c r="E20" s="31"/>
      <c r="F20" s="29"/>
      <c r="G20" s="29" t="str">
        <f t="shared" si="0"/>
        <v/>
      </c>
      <c r="H20" s="41"/>
      <c r="I20" s="41"/>
    </row>
    <row r="21" ht="15" customHeight="1" spans="1:9">
      <c r="A21" s="25">
        <v>15</v>
      </c>
      <c r="B21" s="26" t="s">
        <v>1512</v>
      </c>
      <c r="C21" s="27"/>
      <c r="D21" s="28"/>
      <c r="E21" s="31"/>
      <c r="F21" s="29"/>
      <c r="G21" s="29" t="str">
        <f t="shared" si="0"/>
        <v/>
      </c>
      <c r="H21" s="41"/>
      <c r="I21" s="41"/>
    </row>
    <row r="22" ht="15" customHeight="1" spans="1:9">
      <c r="A22" s="25"/>
      <c r="B22" s="26"/>
      <c r="C22" s="27"/>
      <c r="D22" s="28"/>
      <c r="E22" s="31"/>
      <c r="F22" s="29"/>
      <c r="G22" s="29" t="str">
        <f t="shared" si="0"/>
        <v/>
      </c>
      <c r="H22" s="41"/>
      <c r="I22" s="41"/>
    </row>
    <row r="23" ht="15" customHeight="1" spans="1:9">
      <c r="A23" s="25"/>
      <c r="B23" s="26"/>
      <c r="C23" s="27"/>
      <c r="D23" s="28"/>
      <c r="E23" s="31"/>
      <c r="F23" s="29"/>
      <c r="G23" s="29" t="str">
        <f t="shared" si="0"/>
        <v/>
      </c>
      <c r="H23" s="41"/>
      <c r="I23" s="41"/>
    </row>
    <row r="24" ht="15" customHeight="1" spans="1:9">
      <c r="A24" s="25"/>
      <c r="B24" s="26"/>
      <c r="C24" s="27"/>
      <c r="D24" s="28"/>
      <c r="E24" s="31"/>
      <c r="F24" s="29"/>
      <c r="G24" s="29" t="str">
        <f t="shared" si="0"/>
        <v/>
      </c>
      <c r="H24" s="41"/>
      <c r="I24" s="41"/>
    </row>
    <row r="25" ht="15" customHeight="1" spans="1:9">
      <c r="A25" s="25"/>
      <c r="B25" s="26"/>
      <c r="C25" s="27"/>
      <c r="D25" s="28"/>
      <c r="E25" s="31"/>
      <c r="F25" s="29"/>
      <c r="G25" s="29" t="str">
        <f t="shared" si="0"/>
        <v/>
      </c>
      <c r="H25" s="41"/>
      <c r="I25" s="41"/>
    </row>
    <row r="26" ht="15" customHeight="1" spans="1:9">
      <c r="A26" s="25"/>
      <c r="B26" s="26"/>
      <c r="C26" s="27"/>
      <c r="D26" s="28"/>
      <c r="E26" s="31"/>
      <c r="F26" s="29"/>
      <c r="G26" s="29" t="str">
        <f t="shared" si="0"/>
        <v/>
      </c>
      <c r="H26" s="41"/>
      <c r="I26" s="41"/>
    </row>
    <row r="27" ht="15" customHeight="1" spans="1:9">
      <c r="A27" s="25"/>
      <c r="B27" s="26"/>
      <c r="C27" s="27"/>
      <c r="D27" s="28"/>
      <c r="E27" s="31"/>
      <c r="F27" s="29"/>
      <c r="G27" s="29" t="str">
        <f t="shared" si="0"/>
        <v/>
      </c>
      <c r="H27" s="41"/>
      <c r="I27" s="41"/>
    </row>
    <row r="28" ht="15" customHeight="1" spans="1:9">
      <c r="A28" s="25"/>
      <c r="B28" s="26"/>
      <c r="C28" s="27"/>
      <c r="D28" s="28"/>
      <c r="E28" s="31"/>
      <c r="F28" s="29"/>
      <c r="G28" s="29" t="str">
        <f t="shared" si="0"/>
        <v/>
      </c>
      <c r="H28" s="41"/>
      <c r="I28" s="41"/>
    </row>
    <row r="29" ht="15" customHeight="1" spans="1:9">
      <c r="A29" s="25"/>
      <c r="B29" s="26"/>
      <c r="C29" s="27"/>
      <c r="D29" s="28"/>
      <c r="E29" s="31"/>
      <c r="F29" s="29"/>
      <c r="G29" s="29" t="str">
        <f t="shared" si="0"/>
        <v/>
      </c>
      <c r="H29" s="41"/>
      <c r="I29" s="41"/>
    </row>
    <row r="30" ht="15" customHeight="1" spans="1:9">
      <c r="A30" s="25"/>
      <c r="B30" s="26"/>
      <c r="C30" s="27"/>
      <c r="D30" s="28"/>
      <c r="E30" s="31"/>
      <c r="F30" s="29"/>
      <c r="G30" s="29" t="str">
        <f t="shared" si="0"/>
        <v/>
      </c>
      <c r="H30" s="41"/>
      <c r="I30" s="41"/>
    </row>
    <row r="31" s="14" customFormat="1" ht="15" customHeight="1" spans="1:9">
      <c r="A31" s="32" t="s">
        <v>1513</v>
      </c>
      <c r="B31" s="33"/>
      <c r="C31" s="34"/>
      <c r="D31" s="35">
        <f>SUM(D7:D30)</f>
        <v>0</v>
      </c>
      <c r="E31" s="36">
        <f>SUM(E7:E30)</f>
        <v>0</v>
      </c>
      <c r="F31" s="37">
        <f>SUM(F7:F30)</f>
        <v>0</v>
      </c>
      <c r="G31" s="29" t="str">
        <f t="shared" si="0"/>
        <v/>
      </c>
      <c r="H31" s="42"/>
      <c r="I31" s="42"/>
    </row>
  </sheetData>
  <mergeCells count="3">
    <mergeCell ref="A2:H2"/>
    <mergeCell ref="A3:H3"/>
    <mergeCell ref="A31:B31"/>
  </mergeCells>
  <hyperlinks>
    <hyperlink ref="A1" location="索引目录!I11" display="返回索引页"/>
    <hyperlink ref="B1" location="流动负债汇总!B11"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78">
    <pageSetUpPr fitToPage="1"/>
  </sheetPr>
  <dimension ref="A1:K31"/>
  <sheetViews>
    <sheetView view="pageBreakPreview" zoomScale="80" zoomScaleNormal="90" workbookViewId="0">
      <pane ySplit="6" topLeftCell="A7" activePane="bottomLeft" state="frozen"/>
      <selection/>
      <selection pane="bottomLeft" activeCell="K6" sqref="K6"/>
    </sheetView>
  </sheetViews>
  <sheetFormatPr defaultColWidth="9" defaultRowHeight="15.75" customHeight="1"/>
  <cols>
    <col min="1" max="1" width="7.625" style="15" customWidth="1"/>
    <col min="2" max="2" width="22.375" style="15" customWidth="1"/>
    <col min="3" max="3" width="11.625" style="15" customWidth="1"/>
    <col min="4" max="4" width="17.75" style="15" customWidth="1"/>
    <col min="5" max="5" width="10.5" style="15" customWidth="1"/>
    <col min="6" max="6" width="15.75" style="15" hidden="1" customWidth="1" outlineLevel="1"/>
    <col min="7" max="7" width="18.625" style="15" customWidth="1" collapsed="1"/>
    <col min="8" max="8" width="18.625" style="15" customWidth="1"/>
    <col min="9" max="9" width="11.75" style="15" customWidth="1"/>
    <col min="10" max="10" width="12.75" style="15" customWidth="1"/>
    <col min="11" max="11" width="11.375" style="15" customWidth="1"/>
    <col min="12" max="16384" width="9" style="15"/>
  </cols>
  <sheetData>
    <row r="1" s="11" customFormat="1" ht="10.5" spans="1:10">
      <c r="A1" s="80" t="s">
        <v>324</v>
      </c>
      <c r="B1" s="17" t="s">
        <v>272</v>
      </c>
      <c r="C1" s="18"/>
      <c r="D1" s="18"/>
      <c r="E1" s="18"/>
      <c r="F1" s="18"/>
      <c r="G1" s="18"/>
      <c r="H1" s="18"/>
      <c r="I1" s="18"/>
      <c r="J1" s="18"/>
    </row>
    <row r="2" s="12" customFormat="1" ht="30" customHeight="1" spans="1:10">
      <c r="A2" s="19" t="s">
        <v>1514</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20"/>
      <c r="H3" s="20"/>
      <c r="I3" s="20"/>
      <c r="J3" s="38"/>
    </row>
    <row r="4" ht="15" customHeight="1" spans="1:10">
      <c r="A4" s="20"/>
      <c r="B4" s="20"/>
      <c r="C4" s="20"/>
      <c r="D4" s="20"/>
      <c r="E4" s="20"/>
      <c r="F4" s="20"/>
      <c r="G4" s="20"/>
      <c r="H4" s="20"/>
      <c r="I4" s="20"/>
      <c r="J4" s="39" t="s">
        <v>1515</v>
      </c>
    </row>
    <row r="5" ht="15" customHeight="1" spans="1:10">
      <c r="A5" s="21" t="str">
        <f>封面!D7&amp;封面!F7</f>
        <v>产权持有单位：北京巴布科克·威尔科克斯有限公司</v>
      </c>
      <c r="J5" s="39" t="s">
        <v>327</v>
      </c>
    </row>
    <row r="6" s="13" customFormat="1" ht="25.15" customHeight="1" spans="1:11">
      <c r="A6" s="22" t="s">
        <v>328</v>
      </c>
      <c r="B6" s="22" t="s">
        <v>1516</v>
      </c>
      <c r="C6" s="22" t="s">
        <v>411</v>
      </c>
      <c r="D6" s="22" t="s">
        <v>1517</v>
      </c>
      <c r="E6" s="22" t="s">
        <v>1518</v>
      </c>
      <c r="F6" s="23" t="s">
        <v>333</v>
      </c>
      <c r="G6" s="24" t="s">
        <v>334</v>
      </c>
      <c r="H6" s="22" t="s">
        <v>335</v>
      </c>
      <c r="I6" s="22" t="s">
        <v>337</v>
      </c>
      <c r="J6" s="22" t="s">
        <v>338</v>
      </c>
      <c r="K6" s="40" t="s">
        <v>345</v>
      </c>
    </row>
    <row r="7" ht="15" customHeight="1" spans="1:11">
      <c r="A7" s="25"/>
      <c r="B7" s="26"/>
      <c r="C7" s="27"/>
      <c r="D7" s="26"/>
      <c r="E7" s="85"/>
      <c r="F7" s="28"/>
      <c r="G7" s="31"/>
      <c r="H7" s="29"/>
      <c r="I7" s="29" t="str">
        <f>IF(OR(G7=0,H7=0),"",(H7-G7)/ABS(G7)*100)</f>
        <v/>
      </c>
      <c r="J7" s="41"/>
      <c r="K7" s="41"/>
    </row>
    <row r="8" ht="15" customHeight="1" spans="1:11">
      <c r="A8" s="25"/>
      <c r="B8" s="26"/>
      <c r="C8" s="27"/>
      <c r="D8" s="26"/>
      <c r="E8" s="85"/>
      <c r="F8" s="28"/>
      <c r="G8" s="31"/>
      <c r="H8" s="29"/>
      <c r="I8" s="29" t="str">
        <f t="shared" ref="I8:I31" si="0">IF(OR(G8=0,H8=0),"",(H8-G8)/ABS(G8)*100)</f>
        <v/>
      </c>
      <c r="J8" s="41"/>
      <c r="K8" s="41"/>
    </row>
    <row r="9" ht="15" customHeight="1" spans="1:11">
      <c r="A9" s="25"/>
      <c r="B9" s="26"/>
      <c r="C9" s="27"/>
      <c r="D9" s="26"/>
      <c r="E9" s="85"/>
      <c r="F9" s="28"/>
      <c r="G9" s="31"/>
      <c r="H9" s="29"/>
      <c r="I9" s="29" t="str">
        <f t="shared" si="0"/>
        <v/>
      </c>
      <c r="J9" s="41"/>
      <c r="K9" s="41"/>
    </row>
    <row r="10" ht="15" customHeight="1" spans="1:11">
      <c r="A10" s="25"/>
      <c r="B10" s="26"/>
      <c r="C10" s="27"/>
      <c r="D10" s="26"/>
      <c r="E10" s="85"/>
      <c r="F10" s="28"/>
      <c r="G10" s="31"/>
      <c r="H10" s="29"/>
      <c r="I10" s="29" t="str">
        <f t="shared" si="0"/>
        <v/>
      </c>
      <c r="J10" s="41"/>
      <c r="K10" s="41"/>
    </row>
    <row r="11" ht="15" customHeight="1" spans="1:11">
      <c r="A11" s="25"/>
      <c r="B11" s="26"/>
      <c r="C11" s="27"/>
      <c r="D11" s="26"/>
      <c r="E11" s="85"/>
      <c r="F11" s="28"/>
      <c r="G11" s="31"/>
      <c r="H11" s="29"/>
      <c r="I11" s="29" t="str">
        <f t="shared" si="0"/>
        <v/>
      </c>
      <c r="J11" s="41"/>
      <c r="K11" s="41"/>
    </row>
    <row r="12" ht="15" customHeight="1" spans="1:11">
      <c r="A12" s="25"/>
      <c r="B12" s="26"/>
      <c r="C12" s="27"/>
      <c r="D12" s="26"/>
      <c r="E12" s="85"/>
      <c r="F12" s="28"/>
      <c r="G12" s="31"/>
      <c r="H12" s="29"/>
      <c r="I12" s="29" t="str">
        <f t="shared" si="0"/>
        <v/>
      </c>
      <c r="J12" s="41"/>
      <c r="K12" s="41"/>
    </row>
    <row r="13" ht="15" customHeight="1" spans="1:11">
      <c r="A13" s="25"/>
      <c r="B13" s="26"/>
      <c r="C13" s="27"/>
      <c r="D13" s="26"/>
      <c r="E13" s="85"/>
      <c r="F13" s="28"/>
      <c r="G13" s="31"/>
      <c r="H13" s="29"/>
      <c r="I13" s="29" t="str">
        <f t="shared" si="0"/>
        <v/>
      </c>
      <c r="J13" s="41"/>
      <c r="K13" s="41"/>
    </row>
    <row r="14" ht="15" customHeight="1" spans="1:11">
      <c r="A14" s="25"/>
      <c r="B14" s="26"/>
      <c r="C14" s="27"/>
      <c r="D14" s="26"/>
      <c r="E14" s="85"/>
      <c r="F14" s="28"/>
      <c r="G14" s="31"/>
      <c r="H14" s="29"/>
      <c r="I14" s="29" t="str">
        <f t="shared" si="0"/>
        <v/>
      </c>
      <c r="J14" s="41"/>
      <c r="K14" s="41"/>
    </row>
    <row r="15" ht="15" customHeight="1" spans="1:11">
      <c r="A15" s="25"/>
      <c r="B15" s="26"/>
      <c r="C15" s="27"/>
      <c r="D15" s="26"/>
      <c r="E15" s="85"/>
      <c r="F15" s="28"/>
      <c r="G15" s="31"/>
      <c r="H15" s="29"/>
      <c r="I15" s="29" t="str">
        <f t="shared" si="0"/>
        <v/>
      </c>
      <c r="J15" s="41"/>
      <c r="K15" s="41"/>
    </row>
    <row r="16" ht="15" customHeight="1" spans="1:11">
      <c r="A16" s="25"/>
      <c r="B16" s="26"/>
      <c r="C16" s="27"/>
      <c r="D16" s="26"/>
      <c r="E16" s="85"/>
      <c r="F16" s="28"/>
      <c r="G16" s="31"/>
      <c r="H16" s="29"/>
      <c r="I16" s="29" t="str">
        <f t="shared" si="0"/>
        <v/>
      </c>
      <c r="J16" s="41"/>
      <c r="K16" s="41"/>
    </row>
    <row r="17" ht="15" customHeight="1" spans="1:11">
      <c r="A17" s="25"/>
      <c r="B17" s="26"/>
      <c r="C17" s="27"/>
      <c r="D17" s="26"/>
      <c r="E17" s="85"/>
      <c r="F17" s="28"/>
      <c r="G17" s="31"/>
      <c r="H17" s="29"/>
      <c r="I17" s="29" t="str">
        <f t="shared" si="0"/>
        <v/>
      </c>
      <c r="J17" s="41"/>
      <c r="K17" s="41"/>
    </row>
    <row r="18" ht="15" customHeight="1" spans="1:11">
      <c r="A18" s="25"/>
      <c r="B18" s="26"/>
      <c r="C18" s="27"/>
      <c r="D18" s="26"/>
      <c r="E18" s="85"/>
      <c r="F18" s="28"/>
      <c r="G18" s="31"/>
      <c r="H18" s="29"/>
      <c r="I18" s="29" t="str">
        <f t="shared" si="0"/>
        <v/>
      </c>
      <c r="J18" s="41"/>
      <c r="K18" s="41"/>
    </row>
    <row r="19" ht="15" customHeight="1" spans="1:11">
      <c r="A19" s="25"/>
      <c r="B19" s="26"/>
      <c r="C19" s="27"/>
      <c r="D19" s="26"/>
      <c r="E19" s="85"/>
      <c r="F19" s="28"/>
      <c r="G19" s="31"/>
      <c r="H19" s="29"/>
      <c r="I19" s="29" t="str">
        <f t="shared" si="0"/>
        <v/>
      </c>
      <c r="J19" s="41"/>
      <c r="K19" s="41"/>
    </row>
    <row r="20" ht="15" customHeight="1" spans="1:11">
      <c r="A20" s="25"/>
      <c r="B20" s="26"/>
      <c r="C20" s="27"/>
      <c r="D20" s="26"/>
      <c r="E20" s="85"/>
      <c r="F20" s="28"/>
      <c r="G20" s="31"/>
      <c r="H20" s="29"/>
      <c r="I20" s="29" t="str">
        <f t="shared" si="0"/>
        <v/>
      </c>
      <c r="J20" s="41"/>
      <c r="K20" s="41"/>
    </row>
    <row r="21" ht="15" customHeight="1" spans="1:11">
      <c r="A21" s="25"/>
      <c r="B21" s="26"/>
      <c r="C21" s="27"/>
      <c r="D21" s="26"/>
      <c r="E21" s="85"/>
      <c r="F21" s="28"/>
      <c r="G21" s="31"/>
      <c r="H21" s="29"/>
      <c r="I21" s="29" t="str">
        <f t="shared" si="0"/>
        <v/>
      </c>
      <c r="J21" s="41"/>
      <c r="K21" s="41"/>
    </row>
    <row r="22" ht="15" customHeight="1" spans="1:11">
      <c r="A22" s="25"/>
      <c r="B22" s="26"/>
      <c r="C22" s="27"/>
      <c r="D22" s="26"/>
      <c r="E22" s="85"/>
      <c r="F22" s="28"/>
      <c r="G22" s="31"/>
      <c r="H22" s="29"/>
      <c r="I22" s="29" t="str">
        <f t="shared" si="0"/>
        <v/>
      </c>
      <c r="J22" s="41"/>
      <c r="K22" s="41"/>
    </row>
    <row r="23" ht="15" customHeight="1" spans="1:11">
      <c r="A23" s="25"/>
      <c r="B23" s="26"/>
      <c r="C23" s="27"/>
      <c r="D23" s="26"/>
      <c r="E23" s="85"/>
      <c r="F23" s="28"/>
      <c r="G23" s="31"/>
      <c r="H23" s="29"/>
      <c r="I23" s="29" t="str">
        <f t="shared" si="0"/>
        <v/>
      </c>
      <c r="J23" s="41"/>
      <c r="K23" s="41"/>
    </row>
    <row r="24" ht="15" customHeight="1" spans="1:11">
      <c r="A24" s="25"/>
      <c r="B24" s="26"/>
      <c r="C24" s="27"/>
      <c r="D24" s="26"/>
      <c r="E24" s="85"/>
      <c r="F24" s="28"/>
      <c r="G24" s="31"/>
      <c r="H24" s="29"/>
      <c r="I24" s="29" t="str">
        <f t="shared" si="0"/>
        <v/>
      </c>
      <c r="J24" s="41"/>
      <c r="K24" s="41"/>
    </row>
    <row r="25" ht="15" customHeight="1" spans="1:11">
      <c r="A25" s="25"/>
      <c r="B25" s="26"/>
      <c r="C25" s="27"/>
      <c r="D25" s="26"/>
      <c r="E25" s="85"/>
      <c r="F25" s="28"/>
      <c r="G25" s="31"/>
      <c r="H25" s="29"/>
      <c r="I25" s="29" t="str">
        <f t="shared" si="0"/>
        <v/>
      </c>
      <c r="J25" s="41"/>
      <c r="K25" s="41"/>
    </row>
    <row r="26" ht="15" customHeight="1" spans="1:11">
      <c r="A26" s="25"/>
      <c r="B26" s="26"/>
      <c r="C26" s="27"/>
      <c r="D26" s="26"/>
      <c r="E26" s="85"/>
      <c r="F26" s="28"/>
      <c r="G26" s="31"/>
      <c r="H26" s="29"/>
      <c r="I26" s="29" t="str">
        <f t="shared" si="0"/>
        <v/>
      </c>
      <c r="J26" s="41"/>
      <c r="K26" s="41"/>
    </row>
    <row r="27" ht="15" customHeight="1" spans="1:11">
      <c r="A27" s="25"/>
      <c r="B27" s="26"/>
      <c r="C27" s="27"/>
      <c r="D27" s="26"/>
      <c r="E27" s="85"/>
      <c r="F27" s="28"/>
      <c r="G27" s="31"/>
      <c r="H27" s="29"/>
      <c r="I27" s="29" t="str">
        <f t="shared" si="0"/>
        <v/>
      </c>
      <c r="J27" s="41"/>
      <c r="K27" s="41"/>
    </row>
    <row r="28" ht="15" customHeight="1" spans="1:11">
      <c r="A28" s="25"/>
      <c r="B28" s="26"/>
      <c r="C28" s="27"/>
      <c r="D28" s="26"/>
      <c r="E28" s="85"/>
      <c r="F28" s="28"/>
      <c r="G28" s="31"/>
      <c r="H28" s="29"/>
      <c r="I28" s="29" t="str">
        <f t="shared" si="0"/>
        <v/>
      </c>
      <c r="J28" s="41"/>
      <c r="K28" s="41"/>
    </row>
    <row r="29" ht="15" customHeight="1" spans="1:11">
      <c r="A29" s="25"/>
      <c r="B29" s="26"/>
      <c r="C29" s="27"/>
      <c r="D29" s="26"/>
      <c r="E29" s="85"/>
      <c r="F29" s="28"/>
      <c r="G29" s="31"/>
      <c r="H29" s="29"/>
      <c r="I29" s="29" t="str">
        <f t="shared" si="0"/>
        <v/>
      </c>
      <c r="J29" s="41"/>
      <c r="K29" s="41"/>
    </row>
    <row r="30" ht="15" customHeight="1" spans="1:11">
      <c r="A30" s="25"/>
      <c r="B30" s="26"/>
      <c r="C30" s="27"/>
      <c r="D30" s="26"/>
      <c r="E30" s="85"/>
      <c r="F30" s="28"/>
      <c r="G30" s="31"/>
      <c r="H30" s="29"/>
      <c r="I30" s="29" t="str">
        <f t="shared" si="0"/>
        <v/>
      </c>
      <c r="J30" s="41"/>
      <c r="K30" s="41"/>
    </row>
    <row r="31" s="14" customFormat="1" ht="15" customHeight="1" spans="1:11">
      <c r="A31" s="32" t="s">
        <v>1519</v>
      </c>
      <c r="B31" s="33"/>
      <c r="C31" s="34"/>
      <c r="D31" s="22"/>
      <c r="E31" s="22"/>
      <c r="F31" s="35">
        <f>SUM(F7:F30)</f>
        <v>0</v>
      </c>
      <c r="G31" s="36">
        <f>SUM(G7:G30)</f>
        <v>0</v>
      </c>
      <c r="H31" s="37">
        <f>SUM(H7:H30)</f>
        <v>0</v>
      </c>
      <c r="I31" s="29" t="str">
        <f t="shared" si="0"/>
        <v/>
      </c>
      <c r="J31" s="42"/>
      <c r="K31" s="42"/>
    </row>
  </sheetData>
  <mergeCells count="3">
    <mergeCell ref="A2:J2"/>
    <mergeCell ref="A3:J3"/>
    <mergeCell ref="A31:B31"/>
  </mergeCells>
  <hyperlinks>
    <hyperlink ref="A1" location="索引目录!I12" display="返回索引页"/>
    <hyperlink ref="B1" location="流动负债汇总!B12"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9">
    <tabColor theme="9" tint="0.399914548173467"/>
  </sheetPr>
  <dimension ref="A1:K33"/>
  <sheetViews>
    <sheetView view="pageBreakPreview" zoomScale="80" zoomScaleNormal="90" workbookViewId="0">
      <pane xSplit="7" ySplit="6" topLeftCell="H7" activePane="bottomRight" state="frozen"/>
      <selection/>
      <selection pane="topRight"/>
      <selection pane="bottomLeft"/>
      <selection pane="bottomRight" activeCell="D20" sqref="D20"/>
    </sheetView>
  </sheetViews>
  <sheetFormatPr defaultColWidth="9" defaultRowHeight="15.75" customHeight="1"/>
  <cols>
    <col min="1" max="1" width="7.625" style="15" customWidth="1"/>
    <col min="2" max="2" width="34.25" style="15" customWidth="1"/>
    <col min="3" max="3" width="14.25" style="15" hidden="1" customWidth="1" outlineLevel="1"/>
    <col min="4" max="4" width="20.625" style="15" customWidth="1" collapsed="1"/>
    <col min="5" max="6" width="20.625" style="15" customWidth="1"/>
    <col min="7" max="7" width="18.125" style="15" customWidth="1"/>
    <col min="8" max="16384" width="9" style="15"/>
  </cols>
  <sheetData>
    <row r="1" s="11" customFormat="1" ht="10.5" spans="1:7">
      <c r="A1" s="17" t="s">
        <v>271</v>
      </c>
      <c r="B1" s="17" t="s">
        <v>272</v>
      </c>
      <c r="C1" s="18"/>
      <c r="D1" s="18"/>
      <c r="E1" s="18"/>
      <c r="F1" s="18"/>
      <c r="G1" s="18"/>
    </row>
    <row r="2" s="12" customFormat="1" ht="30" customHeight="1" spans="1:7">
      <c r="A2" s="19" t="s">
        <v>1520</v>
      </c>
      <c r="B2" s="19"/>
      <c r="C2" s="19"/>
      <c r="D2" s="19"/>
      <c r="E2" s="19"/>
      <c r="F2" s="19"/>
      <c r="G2" s="19"/>
    </row>
    <row r="3" ht="15" customHeight="1" spans="1:7">
      <c r="A3" s="20" t="str">
        <f>CONCATENATE(封面!D9,封面!F9,封面!G9,封面!H9,封面!I9,封面!J9,封面!K9)</f>
        <v>评估基准日：2025年1月31日</v>
      </c>
      <c r="B3" s="20"/>
      <c r="C3" s="20"/>
      <c r="D3" s="20"/>
      <c r="E3" s="38"/>
      <c r="F3" s="38"/>
      <c r="G3" s="38"/>
    </row>
    <row r="4" ht="15" customHeight="1" spans="1:11">
      <c r="A4" s="20"/>
      <c r="B4" s="20"/>
      <c r="C4" s="20"/>
      <c r="D4" s="20"/>
      <c r="E4" s="38"/>
      <c r="F4" s="38"/>
      <c r="G4" s="39" t="s">
        <v>1521</v>
      </c>
      <c r="K4" s="39"/>
    </row>
    <row r="5" ht="15" customHeight="1" spans="1:7">
      <c r="A5" s="21" t="str">
        <f>封面!D7&amp;封面!F7</f>
        <v>产权持有单位：北京巴布科克·威尔科克斯有限公司</v>
      </c>
      <c r="G5" s="39" t="s">
        <v>327</v>
      </c>
    </row>
    <row r="6" s="13" customFormat="1" ht="15" customHeight="1" spans="1:7">
      <c r="A6" s="66" t="s">
        <v>275</v>
      </c>
      <c r="B6" s="66" t="s">
        <v>276</v>
      </c>
      <c r="C6" s="67" t="s">
        <v>277</v>
      </c>
      <c r="D6" s="66" t="s">
        <v>278</v>
      </c>
      <c r="E6" s="66" t="s">
        <v>279</v>
      </c>
      <c r="F6" s="66" t="s">
        <v>432</v>
      </c>
      <c r="G6" s="66" t="s">
        <v>356</v>
      </c>
    </row>
    <row r="7" ht="15" customHeight="1" spans="1:7">
      <c r="A7" s="69" t="s">
        <v>1522</v>
      </c>
      <c r="B7" s="41" t="s">
        <v>65</v>
      </c>
      <c r="C7" s="28">
        <f>其他应付款!E31</f>
        <v>0</v>
      </c>
      <c r="D7" s="29">
        <f>其他应付款!F31</f>
        <v>0</v>
      </c>
      <c r="E7" s="29">
        <f>其他应付款!G31</f>
        <v>0</v>
      </c>
      <c r="F7" s="70" t="str">
        <f>IF(OR(AND(D7=0,E7=0),E7=0),"",E7-D7)</f>
        <v/>
      </c>
      <c r="G7" s="70" t="str">
        <f>IF(ISERROR(F7/D7),"",F7/ABS(D7)*100)</f>
        <v/>
      </c>
    </row>
    <row r="8" ht="15" customHeight="1" spans="1:7">
      <c r="A8" s="69" t="s">
        <v>1523</v>
      </c>
      <c r="B8" s="41" t="s">
        <v>1524</v>
      </c>
      <c r="C8" s="28">
        <f>'其他应付-利息'!G31</f>
        <v>0</v>
      </c>
      <c r="D8" s="29">
        <f>'其他应付-利息'!H31</f>
        <v>0</v>
      </c>
      <c r="E8" s="29">
        <f>'其他应付-利息'!I31</f>
        <v>0</v>
      </c>
      <c r="F8" s="29" t="str">
        <f t="shared" ref="F8:F31" si="0">IF(OR(AND(D8=0,E8=0),E8=0),"",E8-D8)</f>
        <v/>
      </c>
      <c r="G8" s="29" t="str">
        <f t="shared" ref="G8:G31" si="1">IF(ISERROR(F8/D8),"",F8/ABS(D8)*100)</f>
        <v/>
      </c>
    </row>
    <row r="9" ht="15" customHeight="1" spans="1:7">
      <c r="A9" s="69" t="s">
        <v>1525</v>
      </c>
      <c r="B9" s="41" t="s">
        <v>1526</v>
      </c>
      <c r="C9" s="28">
        <f>'其他应付-股利'!E31</f>
        <v>0</v>
      </c>
      <c r="D9" s="29">
        <f>'其他应付-股利'!F31</f>
        <v>0</v>
      </c>
      <c r="E9" s="29">
        <f>'其他应付-股利'!G31</f>
        <v>0</v>
      </c>
      <c r="F9" s="29" t="str">
        <f t="shared" si="0"/>
        <v/>
      </c>
      <c r="G9" s="29" t="str">
        <f t="shared" si="1"/>
        <v/>
      </c>
    </row>
    <row r="10" ht="15" customHeight="1" spans="1:7">
      <c r="A10" s="69"/>
      <c r="B10" s="82"/>
      <c r="C10" s="28"/>
      <c r="D10" s="29"/>
      <c r="E10" s="29"/>
      <c r="F10" s="29"/>
      <c r="G10" s="29"/>
    </row>
    <row r="11" ht="15" customHeight="1" spans="1:7">
      <c r="A11" s="69"/>
      <c r="B11" s="82"/>
      <c r="C11" s="28"/>
      <c r="D11" s="29"/>
      <c r="E11" s="29"/>
      <c r="F11" s="29"/>
      <c r="G11" s="29"/>
    </row>
    <row r="12" ht="15" customHeight="1" spans="1:7">
      <c r="A12" s="69"/>
      <c r="B12" s="82"/>
      <c r="C12" s="28"/>
      <c r="D12" s="29"/>
      <c r="E12" s="29"/>
      <c r="F12" s="29"/>
      <c r="G12" s="29"/>
    </row>
    <row r="13" ht="15" customHeight="1" spans="1:7">
      <c r="A13" s="69"/>
      <c r="B13" s="82"/>
      <c r="C13" s="28"/>
      <c r="D13" s="29"/>
      <c r="E13" s="29"/>
      <c r="F13" s="29"/>
      <c r="G13" s="29"/>
    </row>
    <row r="14" ht="15" customHeight="1" spans="1:7">
      <c r="A14" s="69"/>
      <c r="B14" s="82"/>
      <c r="C14" s="28"/>
      <c r="D14" s="29"/>
      <c r="E14" s="29"/>
      <c r="F14" s="29"/>
      <c r="G14" s="29"/>
    </row>
    <row r="15" ht="15" customHeight="1" spans="1:7">
      <c r="A15" s="69"/>
      <c r="B15" s="82"/>
      <c r="C15" s="28"/>
      <c r="D15" s="29"/>
      <c r="E15" s="29"/>
      <c r="F15" s="29"/>
      <c r="G15" s="29"/>
    </row>
    <row r="16" ht="15" customHeight="1" spans="1:7">
      <c r="A16" s="69"/>
      <c r="B16" s="82"/>
      <c r="C16" s="28"/>
      <c r="D16" s="29"/>
      <c r="E16" s="29"/>
      <c r="F16" s="29"/>
      <c r="G16" s="29"/>
    </row>
    <row r="17" ht="15" customHeight="1" spans="1:7">
      <c r="A17" s="69"/>
      <c r="B17" s="82"/>
      <c r="C17" s="28"/>
      <c r="D17" s="29"/>
      <c r="E17" s="29"/>
      <c r="F17" s="29"/>
      <c r="G17" s="29"/>
    </row>
    <row r="18" ht="15" customHeight="1" spans="1:7">
      <c r="A18" s="69"/>
      <c r="B18" s="82"/>
      <c r="C18" s="28"/>
      <c r="D18" s="29"/>
      <c r="E18" s="29"/>
      <c r="F18" s="29"/>
      <c r="G18" s="29"/>
    </row>
    <row r="19" ht="15" customHeight="1" spans="1:7">
      <c r="A19" s="69"/>
      <c r="B19" s="82"/>
      <c r="C19" s="28"/>
      <c r="D19" s="29"/>
      <c r="E19" s="29"/>
      <c r="F19" s="29"/>
      <c r="G19" s="29"/>
    </row>
    <row r="20" ht="15" customHeight="1" spans="1:7">
      <c r="A20" s="69"/>
      <c r="B20" s="82"/>
      <c r="C20" s="28"/>
      <c r="D20" s="29"/>
      <c r="E20" s="29"/>
      <c r="F20" s="29"/>
      <c r="G20" s="29"/>
    </row>
    <row r="21" ht="15" customHeight="1" spans="1:7">
      <c r="A21" s="69"/>
      <c r="B21" s="82"/>
      <c r="C21" s="28"/>
      <c r="D21" s="29"/>
      <c r="E21" s="29"/>
      <c r="F21" s="29"/>
      <c r="G21" s="29"/>
    </row>
    <row r="22" ht="15" customHeight="1" spans="1:7">
      <c r="A22" s="69"/>
      <c r="B22" s="82"/>
      <c r="C22" s="28"/>
      <c r="D22" s="29"/>
      <c r="E22" s="29"/>
      <c r="F22" s="29"/>
      <c r="G22" s="29"/>
    </row>
    <row r="23" ht="15" customHeight="1" spans="1:7">
      <c r="A23" s="69"/>
      <c r="B23" s="82"/>
      <c r="C23" s="28"/>
      <c r="D23" s="29"/>
      <c r="E23" s="29"/>
      <c r="F23" s="29"/>
      <c r="G23" s="29"/>
    </row>
    <row r="24" ht="15" customHeight="1" spans="1:7">
      <c r="A24" s="69"/>
      <c r="B24" s="82"/>
      <c r="C24" s="28"/>
      <c r="D24" s="29"/>
      <c r="E24" s="29"/>
      <c r="F24" s="29"/>
      <c r="G24" s="29"/>
    </row>
    <row r="25" ht="15" customHeight="1" spans="1:7">
      <c r="A25" s="69"/>
      <c r="B25" s="82"/>
      <c r="C25" s="28"/>
      <c r="D25" s="29"/>
      <c r="E25" s="29"/>
      <c r="F25" s="29"/>
      <c r="G25" s="29"/>
    </row>
    <row r="26" ht="15" customHeight="1" spans="1:7">
      <c r="A26" s="69"/>
      <c r="B26" s="82"/>
      <c r="C26" s="28"/>
      <c r="D26" s="29"/>
      <c r="E26" s="29"/>
      <c r="F26" s="29"/>
      <c r="G26" s="29"/>
    </row>
    <row r="27" ht="15" customHeight="1" spans="1:7">
      <c r="A27" s="69"/>
      <c r="B27" s="83"/>
      <c r="C27" s="28"/>
      <c r="D27" s="29"/>
      <c r="E27" s="29"/>
      <c r="F27" s="29"/>
      <c r="G27" s="29"/>
    </row>
    <row r="28" ht="15" customHeight="1" spans="1:7">
      <c r="A28" s="69"/>
      <c r="B28" s="82"/>
      <c r="C28" s="28"/>
      <c r="D28" s="29"/>
      <c r="E28" s="29"/>
      <c r="F28" s="29"/>
      <c r="G28" s="29"/>
    </row>
    <row r="29" ht="15" customHeight="1" spans="1:7">
      <c r="A29" s="69"/>
      <c r="B29" s="83"/>
      <c r="C29" s="28"/>
      <c r="D29" s="29"/>
      <c r="E29" s="29"/>
      <c r="F29" s="29"/>
      <c r="G29" s="29"/>
    </row>
    <row r="30" ht="15" customHeight="1" spans="1:7">
      <c r="A30" s="69"/>
      <c r="B30" s="83"/>
      <c r="C30" s="28"/>
      <c r="D30" s="29"/>
      <c r="E30" s="29"/>
      <c r="F30" s="29"/>
      <c r="G30" s="29"/>
    </row>
    <row r="31" s="14" customFormat="1" ht="15" customHeight="1" spans="1:7">
      <c r="A31" s="66" t="s">
        <v>1469</v>
      </c>
      <c r="B31" s="84" t="s">
        <v>1527</v>
      </c>
      <c r="C31" s="37">
        <f>SUM(C7:C30)</f>
        <v>0</v>
      </c>
      <c r="D31" s="37">
        <f>SUM(D7:D30)</f>
        <v>0</v>
      </c>
      <c r="E31" s="37">
        <f>SUM(E7:E30)</f>
        <v>0</v>
      </c>
      <c r="F31" s="37" t="str">
        <f t="shared" si="0"/>
        <v/>
      </c>
      <c r="G31" s="37" t="str">
        <f t="shared" si="1"/>
        <v/>
      </c>
    </row>
    <row r="32" ht="15" customHeight="1" spans="1:7">
      <c r="A32" s="15" t="str">
        <f>CONCATENATE(封面!$D$11,封面!$G$11)</f>
        <v>产权持有单位填表人：侯鹏浩</v>
      </c>
      <c r="E32" s="15" t="str">
        <f>"评估人员："&amp;封面!$G$20</f>
        <v>评估人员：</v>
      </c>
      <c r="G32" s="65" t="s">
        <v>313</v>
      </c>
    </row>
    <row r="33" ht="15" customHeight="1" spans="1:1">
      <c r="A33" s="15" t="str">
        <f>CONCATENATE(封面!$D$13,封面!$F$13,封面!$G$13,封面!$H$13,封面!$I$13,封面!$J$13,封面!$K$13)</f>
        <v>填表日期：2025年2月21日</v>
      </c>
    </row>
  </sheetData>
  <mergeCells count="2">
    <mergeCell ref="A2:G2"/>
    <mergeCell ref="A3:G3"/>
  </mergeCells>
  <hyperlinks>
    <hyperlink ref="A1" location="索引目录!C25" display="返回索引页"/>
    <hyperlink ref="B1" location="非流动资产评估汇总!B25" display="返回"/>
    <hyperlink ref="B7" location="其他应付款!B1" display="其他应付款"/>
    <hyperlink ref="B8" location="'其他应付-利息'!A1" display="其他应付-利息"/>
    <hyperlink ref="B9" location="'其他应付-股利'!A1" display="其他应付-股利"/>
  </hyperlinks>
  <printOptions horizontalCentered="1"/>
  <pageMargins left="0.15748031496063" right="0.15748031496063" top="0.984251968503937" bottom="0.78740157480315" header="0.78740157480315" footer="0.393700787401575"/>
  <pageSetup paperSize="9" orientation="landscape"/>
  <headerFooter alignWithMargins="0">
    <oddFooter>&amp;L&amp;9被评估单位填表人：
填表日期：      年   月   日&amp;C&amp;9评估人员：&amp;R&amp;9共&amp;N页，第&amp;P页</oddFooter>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80">
    <pageSetUpPr fitToPage="1"/>
  </sheetPr>
  <dimension ref="A1:L31"/>
  <sheetViews>
    <sheetView view="pageBreakPreview" zoomScale="80" zoomScaleNormal="90" workbookViewId="0">
      <pane ySplit="6" topLeftCell="A7" activePane="bottomLeft" state="frozen"/>
      <selection/>
      <selection pane="bottomLeft" activeCell="J4" sqref="J4:L6"/>
    </sheetView>
  </sheetViews>
  <sheetFormatPr defaultColWidth="9" defaultRowHeight="15.75" customHeight="1"/>
  <cols>
    <col min="1" max="1" width="7.625" style="15" customWidth="1"/>
    <col min="2" max="2" width="30.125" style="15" customWidth="1"/>
    <col min="3" max="3" width="11.625" style="15" customWidth="1"/>
    <col min="4" max="4" width="17.25" style="15" customWidth="1"/>
    <col min="5" max="5" width="16.5" style="15" hidden="1" customWidth="1" outlineLevel="1"/>
    <col min="6" max="6" width="20.625" style="15" customWidth="1" collapsed="1"/>
    <col min="7" max="7" width="20.625" style="15" customWidth="1"/>
    <col min="8" max="8" width="12" style="15" customWidth="1"/>
    <col min="9" max="9" width="11.25" style="15" customWidth="1"/>
    <col min="10" max="10" width="11.375" style="15" customWidth="1"/>
    <col min="11" max="16384" width="9" style="15"/>
  </cols>
  <sheetData>
    <row r="1" s="11" customFormat="1" ht="10.5" spans="1:9">
      <c r="A1" s="80" t="s">
        <v>324</v>
      </c>
      <c r="B1" s="16" t="s">
        <v>314</v>
      </c>
      <c r="C1" s="18"/>
      <c r="D1" s="18"/>
      <c r="E1" s="18"/>
      <c r="F1" s="18"/>
      <c r="G1" s="18"/>
      <c r="H1" s="18"/>
      <c r="I1" s="18"/>
    </row>
    <row r="2" s="12" customFormat="1" ht="30" customHeight="1" spans="1:9">
      <c r="A2" s="19" t="s">
        <v>1528</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2">
      <c r="A4" s="20"/>
      <c r="B4" s="20"/>
      <c r="C4" s="20"/>
      <c r="D4" s="20"/>
      <c r="E4" s="20"/>
      <c r="F4" s="20"/>
      <c r="G4" s="20"/>
      <c r="H4" s="20"/>
      <c r="I4" s="39" t="s">
        <v>1529</v>
      </c>
      <c r="J4" s="53" t="s">
        <v>342</v>
      </c>
      <c r="K4" s="54"/>
      <c r="L4" s="54"/>
    </row>
    <row r="5" ht="15" customHeight="1" spans="1:12">
      <c r="A5" s="21" t="str">
        <f>封面!D7&amp;封面!F7</f>
        <v>产权持有单位：北京巴布科克·威尔科克斯有限公司</v>
      </c>
      <c r="I5" s="39" t="s">
        <v>327</v>
      </c>
      <c r="J5" s="55"/>
      <c r="K5" s="55"/>
      <c r="L5" s="55"/>
    </row>
    <row r="6" s="13" customFormat="1" ht="25.5" customHeight="1" spans="1:12">
      <c r="A6" s="22" t="s">
        <v>328</v>
      </c>
      <c r="B6" s="22" t="s">
        <v>398</v>
      </c>
      <c r="C6" s="22" t="s">
        <v>411</v>
      </c>
      <c r="D6" s="22" t="s">
        <v>410</v>
      </c>
      <c r="E6" s="23" t="s">
        <v>333</v>
      </c>
      <c r="F6" s="24" t="s">
        <v>334</v>
      </c>
      <c r="G6" s="22" t="s">
        <v>335</v>
      </c>
      <c r="H6" s="22" t="s">
        <v>337</v>
      </c>
      <c r="I6" s="22" t="s">
        <v>338</v>
      </c>
      <c r="J6" s="60" t="s">
        <v>345</v>
      </c>
      <c r="K6" s="60" t="s">
        <v>401</v>
      </c>
      <c r="L6" s="60" t="s">
        <v>374</v>
      </c>
    </row>
    <row r="7" ht="15" customHeight="1" spans="1:12">
      <c r="A7" s="25"/>
      <c r="B7" s="26"/>
      <c r="C7" s="27"/>
      <c r="D7" s="26"/>
      <c r="E7" s="28"/>
      <c r="F7" s="29"/>
      <c r="G7" s="29"/>
      <c r="H7" s="29" t="str">
        <f>IF(OR(F7=0,G7=0),"",(G7-F7)/ABS(F7)*100)</f>
        <v/>
      </c>
      <c r="I7" s="41"/>
      <c r="J7" s="41"/>
      <c r="K7" s="41"/>
      <c r="L7" s="41"/>
    </row>
    <row r="8" ht="15" customHeight="1" spans="1:12">
      <c r="A8" s="25"/>
      <c r="B8" s="26"/>
      <c r="C8" s="27"/>
      <c r="D8" s="26"/>
      <c r="E8" s="28"/>
      <c r="F8" s="29"/>
      <c r="G8" s="29"/>
      <c r="H8" s="29" t="str">
        <f t="shared" ref="H8:H31" si="0">IF(OR(F8=0,G8=0),"",(G8-F8)/ABS(F8)*100)</f>
        <v/>
      </c>
      <c r="I8" s="41"/>
      <c r="J8" s="41"/>
      <c r="K8" s="41"/>
      <c r="L8" s="41"/>
    </row>
    <row r="9" ht="15" customHeight="1" spans="1:12">
      <c r="A9" s="25"/>
      <c r="B9" s="26"/>
      <c r="C9" s="27"/>
      <c r="D9" s="26"/>
      <c r="E9" s="28"/>
      <c r="F9" s="29"/>
      <c r="G9" s="29"/>
      <c r="H9" s="29" t="str">
        <f t="shared" si="0"/>
        <v/>
      </c>
      <c r="I9" s="41"/>
      <c r="J9" s="41"/>
      <c r="K9" s="41"/>
      <c r="L9" s="41"/>
    </row>
    <row r="10" ht="15" customHeight="1" spans="1:12">
      <c r="A10" s="25"/>
      <c r="B10" s="26"/>
      <c r="C10" s="27"/>
      <c r="D10" s="26"/>
      <c r="E10" s="28"/>
      <c r="F10" s="31"/>
      <c r="G10" s="29"/>
      <c r="H10" s="29" t="str">
        <f t="shared" si="0"/>
        <v/>
      </c>
      <c r="I10" s="41"/>
      <c r="J10" s="41"/>
      <c r="K10" s="41"/>
      <c r="L10" s="41"/>
    </row>
    <row r="11" ht="15" customHeight="1" spans="1:12">
      <c r="A11" s="25"/>
      <c r="B11" s="26"/>
      <c r="C11" s="27"/>
      <c r="D11" s="26"/>
      <c r="E11" s="28"/>
      <c r="F11" s="31"/>
      <c r="G11" s="29"/>
      <c r="H11" s="29" t="str">
        <f t="shared" si="0"/>
        <v/>
      </c>
      <c r="I11" s="41"/>
      <c r="J11" s="41"/>
      <c r="K11" s="41"/>
      <c r="L11" s="41"/>
    </row>
    <row r="12" ht="15" customHeight="1" spans="1:12">
      <c r="A12" s="25"/>
      <c r="B12" s="26"/>
      <c r="C12" s="27"/>
      <c r="D12" s="26"/>
      <c r="E12" s="28"/>
      <c r="F12" s="31"/>
      <c r="G12" s="29"/>
      <c r="H12" s="29" t="str">
        <f t="shared" si="0"/>
        <v/>
      </c>
      <c r="I12" s="41"/>
      <c r="J12" s="41"/>
      <c r="K12" s="41"/>
      <c r="L12" s="41"/>
    </row>
    <row r="13" ht="15" customHeight="1" spans="1:12">
      <c r="A13" s="25"/>
      <c r="B13" s="26"/>
      <c r="C13" s="27"/>
      <c r="D13" s="26"/>
      <c r="E13" s="28"/>
      <c r="F13" s="31"/>
      <c r="G13" s="29"/>
      <c r="H13" s="29" t="str">
        <f t="shared" si="0"/>
        <v/>
      </c>
      <c r="I13" s="41"/>
      <c r="J13" s="41"/>
      <c r="K13" s="41"/>
      <c r="L13" s="41"/>
    </row>
    <row r="14" ht="15" customHeight="1" spans="1:12">
      <c r="A14" s="25"/>
      <c r="B14" s="26"/>
      <c r="C14" s="27"/>
      <c r="D14" s="26"/>
      <c r="E14" s="28"/>
      <c r="F14" s="31"/>
      <c r="G14" s="29"/>
      <c r="H14" s="29" t="str">
        <f t="shared" si="0"/>
        <v/>
      </c>
      <c r="I14" s="41"/>
      <c r="J14" s="41"/>
      <c r="K14" s="41"/>
      <c r="L14" s="41"/>
    </row>
    <row r="15" ht="15" customHeight="1" spans="1:12">
      <c r="A15" s="25"/>
      <c r="B15" s="26"/>
      <c r="C15" s="27"/>
      <c r="D15" s="26"/>
      <c r="E15" s="28"/>
      <c r="F15" s="31"/>
      <c r="G15" s="29"/>
      <c r="H15" s="29" t="str">
        <f t="shared" si="0"/>
        <v/>
      </c>
      <c r="I15" s="41"/>
      <c r="J15" s="41"/>
      <c r="K15" s="41"/>
      <c r="L15" s="41"/>
    </row>
    <row r="16" ht="15" customHeight="1" spans="1:12">
      <c r="A16" s="25"/>
      <c r="B16" s="26"/>
      <c r="C16" s="27"/>
      <c r="D16" s="26"/>
      <c r="E16" s="28"/>
      <c r="F16" s="31"/>
      <c r="G16" s="29"/>
      <c r="H16" s="29" t="str">
        <f t="shared" si="0"/>
        <v/>
      </c>
      <c r="I16" s="41"/>
      <c r="J16" s="41"/>
      <c r="K16" s="41"/>
      <c r="L16" s="41"/>
    </row>
    <row r="17" ht="15" customHeight="1" spans="1:12">
      <c r="A17" s="25"/>
      <c r="B17" s="26"/>
      <c r="C17" s="27"/>
      <c r="D17" s="26"/>
      <c r="E17" s="28"/>
      <c r="F17" s="31"/>
      <c r="G17" s="29"/>
      <c r="H17" s="29" t="str">
        <f t="shared" si="0"/>
        <v/>
      </c>
      <c r="I17" s="41"/>
      <c r="J17" s="41"/>
      <c r="K17" s="41"/>
      <c r="L17" s="41"/>
    </row>
    <row r="18" ht="15" customHeight="1" spans="1:12">
      <c r="A18" s="25"/>
      <c r="B18" s="26"/>
      <c r="C18" s="27"/>
      <c r="D18" s="26"/>
      <c r="E18" s="28"/>
      <c r="F18" s="31"/>
      <c r="G18" s="29"/>
      <c r="H18" s="29" t="str">
        <f t="shared" si="0"/>
        <v/>
      </c>
      <c r="I18" s="41"/>
      <c r="J18" s="41"/>
      <c r="K18" s="41"/>
      <c r="L18" s="41"/>
    </row>
    <row r="19" ht="15" customHeight="1" spans="1:12">
      <c r="A19" s="25"/>
      <c r="B19" s="26"/>
      <c r="C19" s="27"/>
      <c r="D19" s="26"/>
      <c r="E19" s="28"/>
      <c r="F19" s="31"/>
      <c r="G19" s="29"/>
      <c r="H19" s="29" t="str">
        <f t="shared" si="0"/>
        <v/>
      </c>
      <c r="I19" s="41"/>
      <c r="J19" s="41"/>
      <c r="K19" s="41"/>
      <c r="L19" s="41"/>
    </row>
    <row r="20" ht="15" customHeight="1" spans="1:12">
      <c r="A20" s="25"/>
      <c r="B20" s="26"/>
      <c r="C20" s="27"/>
      <c r="D20" s="26"/>
      <c r="E20" s="28"/>
      <c r="F20" s="31"/>
      <c r="G20" s="29"/>
      <c r="H20" s="29" t="str">
        <f t="shared" si="0"/>
        <v/>
      </c>
      <c r="I20" s="41"/>
      <c r="J20" s="41"/>
      <c r="K20" s="41"/>
      <c r="L20" s="41"/>
    </row>
    <row r="21" ht="15" customHeight="1" spans="1:12">
      <c r="A21" s="25"/>
      <c r="B21" s="26"/>
      <c r="C21" s="27"/>
      <c r="D21" s="26"/>
      <c r="E21" s="28"/>
      <c r="F21" s="31"/>
      <c r="G21" s="29"/>
      <c r="H21" s="29" t="str">
        <f t="shared" si="0"/>
        <v/>
      </c>
      <c r="I21" s="41"/>
      <c r="J21" s="41"/>
      <c r="K21" s="41"/>
      <c r="L21" s="41"/>
    </row>
    <row r="22" ht="15" customHeight="1" spans="1:12">
      <c r="A22" s="25"/>
      <c r="B22" s="26"/>
      <c r="C22" s="27"/>
      <c r="D22" s="26"/>
      <c r="E22" s="28"/>
      <c r="F22" s="31"/>
      <c r="G22" s="29"/>
      <c r="H22" s="29" t="str">
        <f t="shared" si="0"/>
        <v/>
      </c>
      <c r="I22" s="41"/>
      <c r="J22" s="41"/>
      <c r="K22" s="41"/>
      <c r="L22" s="41"/>
    </row>
    <row r="23" ht="15" customHeight="1" spans="1:12">
      <c r="A23" s="25"/>
      <c r="B23" s="26"/>
      <c r="C23" s="27"/>
      <c r="D23" s="26"/>
      <c r="E23" s="28"/>
      <c r="F23" s="31"/>
      <c r="G23" s="29"/>
      <c r="H23" s="29" t="str">
        <f t="shared" si="0"/>
        <v/>
      </c>
      <c r="I23" s="41"/>
      <c r="J23" s="41"/>
      <c r="K23" s="41"/>
      <c r="L23" s="41"/>
    </row>
    <row r="24" ht="15" customHeight="1" spans="1:12">
      <c r="A24" s="25"/>
      <c r="B24" s="26"/>
      <c r="C24" s="27"/>
      <c r="D24" s="26"/>
      <c r="E24" s="28"/>
      <c r="F24" s="31"/>
      <c r="G24" s="29"/>
      <c r="H24" s="29" t="str">
        <f t="shared" si="0"/>
        <v/>
      </c>
      <c r="I24" s="41"/>
      <c r="J24" s="41"/>
      <c r="K24" s="41"/>
      <c r="L24" s="41"/>
    </row>
    <row r="25" ht="15" customHeight="1" spans="1:12">
      <c r="A25" s="25"/>
      <c r="B25" s="26"/>
      <c r="C25" s="27"/>
      <c r="D25" s="26"/>
      <c r="E25" s="28"/>
      <c r="F25" s="31"/>
      <c r="G25" s="29"/>
      <c r="H25" s="29" t="str">
        <f t="shared" si="0"/>
        <v/>
      </c>
      <c r="I25" s="41"/>
      <c r="J25" s="41"/>
      <c r="K25" s="41"/>
      <c r="L25" s="41"/>
    </row>
    <row r="26" ht="15" customHeight="1" spans="1:12">
      <c r="A26" s="25"/>
      <c r="B26" s="26"/>
      <c r="C26" s="27"/>
      <c r="D26" s="26"/>
      <c r="E26" s="28"/>
      <c r="F26" s="31"/>
      <c r="G26" s="29"/>
      <c r="H26" s="29" t="str">
        <f t="shared" si="0"/>
        <v/>
      </c>
      <c r="I26" s="41"/>
      <c r="J26" s="41"/>
      <c r="K26" s="41"/>
      <c r="L26" s="41"/>
    </row>
    <row r="27" ht="15" customHeight="1" spans="1:12">
      <c r="A27" s="25"/>
      <c r="B27" s="26"/>
      <c r="C27" s="27"/>
      <c r="D27" s="26"/>
      <c r="E27" s="28"/>
      <c r="F27" s="31"/>
      <c r="G27" s="29"/>
      <c r="H27" s="29" t="str">
        <f t="shared" si="0"/>
        <v/>
      </c>
      <c r="I27" s="41"/>
      <c r="J27" s="41"/>
      <c r="K27" s="41"/>
      <c r="L27" s="41"/>
    </row>
    <row r="28" ht="15" customHeight="1" spans="1:12">
      <c r="A28" s="25"/>
      <c r="B28" s="26"/>
      <c r="C28" s="27"/>
      <c r="D28" s="26"/>
      <c r="E28" s="28"/>
      <c r="F28" s="31"/>
      <c r="G28" s="29"/>
      <c r="H28" s="29" t="str">
        <f t="shared" si="0"/>
        <v/>
      </c>
      <c r="I28" s="41"/>
      <c r="J28" s="41"/>
      <c r="K28" s="41"/>
      <c r="L28" s="41"/>
    </row>
    <row r="29" ht="15" customHeight="1" spans="1:12">
      <c r="A29" s="25"/>
      <c r="B29" s="26"/>
      <c r="C29" s="27"/>
      <c r="D29" s="26"/>
      <c r="E29" s="28"/>
      <c r="F29" s="31"/>
      <c r="G29" s="29"/>
      <c r="H29" s="29" t="str">
        <f t="shared" si="0"/>
        <v/>
      </c>
      <c r="I29" s="41"/>
      <c r="J29" s="41"/>
      <c r="K29" s="41"/>
      <c r="L29" s="41"/>
    </row>
    <row r="30" ht="15" customHeight="1" spans="1:12">
      <c r="A30" s="25"/>
      <c r="B30" s="26"/>
      <c r="C30" s="27"/>
      <c r="D30" s="26"/>
      <c r="E30" s="28"/>
      <c r="F30" s="31"/>
      <c r="G30" s="29"/>
      <c r="H30" s="29" t="str">
        <f t="shared" si="0"/>
        <v/>
      </c>
      <c r="I30" s="41"/>
      <c r="J30" s="41"/>
      <c r="K30" s="41"/>
      <c r="L30" s="41"/>
    </row>
    <row r="31" s="14" customFormat="1" ht="15" customHeight="1" spans="1:12">
      <c r="A31" s="32" t="s">
        <v>1484</v>
      </c>
      <c r="B31" s="33"/>
      <c r="C31" s="34"/>
      <c r="D31" s="22"/>
      <c r="E31" s="35">
        <f>SUM(E7:E30)</f>
        <v>0</v>
      </c>
      <c r="F31" s="36">
        <f>SUM(F7:F30)</f>
        <v>0</v>
      </c>
      <c r="G31" s="37">
        <f>SUM(G7:G30)</f>
        <v>0</v>
      </c>
      <c r="H31" s="29" t="str">
        <f t="shared" si="0"/>
        <v/>
      </c>
      <c r="I31" s="42"/>
      <c r="J31" s="42"/>
      <c r="K31" s="42"/>
      <c r="L31" s="42"/>
    </row>
  </sheetData>
  <mergeCells count="4">
    <mergeCell ref="A2:I2"/>
    <mergeCell ref="A3:I3"/>
    <mergeCell ref="A31:B31"/>
    <mergeCell ref="J4:L5"/>
  </mergeCells>
  <hyperlinks>
    <hyperlink ref="A1" location="索引目录!I15" display="返回索引页"/>
    <hyperlink ref="B1" location="流动负债汇总!B15"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theme="9" tint="0.399914548173467"/>
  </sheetPr>
  <dimension ref="A1:G30"/>
  <sheetViews>
    <sheetView view="pageBreakPreview" zoomScale="80" zoomScaleNormal="90" workbookViewId="0">
      <pane xSplit="7" ySplit="6" topLeftCell="H7" activePane="bottomRight" state="frozen"/>
      <selection/>
      <selection pane="topRight"/>
      <selection pane="bottomLeft"/>
      <selection pane="bottomRight" activeCell="H39" sqref="G16 H39"/>
    </sheetView>
  </sheetViews>
  <sheetFormatPr defaultColWidth="9" defaultRowHeight="15.75" customHeight="1" outlineLevelCol="6"/>
  <cols>
    <col min="1" max="1" width="8.625" style="15" customWidth="1"/>
    <col min="2" max="2" width="34.25" style="15" customWidth="1"/>
    <col min="3" max="3" width="20.625" style="15" hidden="1" customWidth="1" outlineLevel="1"/>
    <col min="4" max="4" width="20.625" style="15" customWidth="1" collapsed="1"/>
    <col min="5" max="7" width="20.625" style="15" customWidth="1"/>
    <col min="8" max="16384" width="9" style="15"/>
  </cols>
  <sheetData>
    <row r="1" s="11" customFormat="1" ht="10.5" spans="1:7">
      <c r="A1" s="17" t="s">
        <v>271</v>
      </c>
      <c r="B1" s="16" t="s">
        <v>314</v>
      </c>
      <c r="C1" s="18"/>
      <c r="D1" s="18"/>
      <c r="E1" s="18"/>
      <c r="F1" s="18"/>
      <c r="G1" s="18"/>
    </row>
    <row r="2" s="12" customFormat="1" ht="30" customHeight="1" spans="1:7">
      <c r="A2" s="19" t="s">
        <v>315</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7">
      <c r="A4" s="20"/>
      <c r="B4" s="20"/>
      <c r="C4" s="20"/>
      <c r="D4" s="20"/>
      <c r="E4" s="20"/>
      <c r="F4" s="20"/>
      <c r="G4" s="47" t="s">
        <v>316</v>
      </c>
    </row>
    <row r="5" ht="15" customHeight="1" spans="1:7">
      <c r="A5" s="404" t="str">
        <f>封面!D7&amp;封面!F7</f>
        <v>产权持有单位：北京巴布科克·威尔科克斯有限公司</v>
      </c>
      <c r="G5" s="405" t="s">
        <v>168</v>
      </c>
    </row>
    <row r="6" s="38" customFormat="1" ht="15" customHeight="1" spans="1:7">
      <c r="A6" s="406" t="s">
        <v>275</v>
      </c>
      <c r="B6" s="406" t="s">
        <v>276</v>
      </c>
      <c r="C6" s="407" t="s">
        <v>277</v>
      </c>
      <c r="D6" s="408" t="s">
        <v>278</v>
      </c>
      <c r="E6" s="406" t="s">
        <v>279</v>
      </c>
      <c r="F6" s="406" t="s">
        <v>280</v>
      </c>
      <c r="G6" s="406" t="s">
        <v>281</v>
      </c>
    </row>
    <row r="7" ht="15" customHeight="1" spans="1:7">
      <c r="A7" s="69" t="s">
        <v>317</v>
      </c>
      <c r="B7" s="82" t="s">
        <v>318</v>
      </c>
      <c r="C7" s="28">
        <f>现金!F31</f>
        <v>0</v>
      </c>
      <c r="D7" s="31">
        <f>现金!G31</f>
        <v>0</v>
      </c>
      <c r="E7" s="29">
        <f>现金!H31</f>
        <v>0</v>
      </c>
      <c r="F7" s="70" t="str">
        <f>IF(OR(AND(D7=0,E7=0),E7=0),"",E7-D7)</f>
        <v/>
      </c>
      <c r="G7" s="70" t="str">
        <f>IF(ISERROR(F7/D7),"",F7/ABS(D7)*100)</f>
        <v/>
      </c>
    </row>
    <row r="8" ht="15" customHeight="1" spans="1:7">
      <c r="A8" s="409" t="s">
        <v>319</v>
      </c>
      <c r="B8" s="82" t="s">
        <v>320</v>
      </c>
      <c r="C8" s="28">
        <f>银行存款!G31</f>
        <v>0</v>
      </c>
      <c r="D8" s="31">
        <f>银行存款!H31</f>
        <v>0</v>
      </c>
      <c r="E8" s="29">
        <f>银行存款!I31</f>
        <v>0</v>
      </c>
      <c r="F8" s="29" t="str">
        <f t="shared" ref="F8:F28" si="0">IF(OR(AND(D8=0,E8=0),E8=0),"",E8-D8)</f>
        <v/>
      </c>
      <c r="G8" s="29" t="str">
        <f t="shared" ref="G8:G28" si="1">IF(ISERROR(F8/D8),"",F8/ABS(D8)*100)</f>
        <v/>
      </c>
    </row>
    <row r="9" ht="15" customHeight="1" spans="1:7">
      <c r="A9" s="409" t="s">
        <v>321</v>
      </c>
      <c r="B9" s="82" t="s">
        <v>322</v>
      </c>
      <c r="C9" s="28">
        <f>其他货币资金!G31</f>
        <v>0</v>
      </c>
      <c r="D9" s="31">
        <f>其他货币资金!H31</f>
        <v>0</v>
      </c>
      <c r="E9" s="29">
        <f>其他货币资金!I31</f>
        <v>0</v>
      </c>
      <c r="F9" s="29" t="str">
        <f t="shared" si="0"/>
        <v/>
      </c>
      <c r="G9" s="29" t="str">
        <f t="shared" si="1"/>
        <v/>
      </c>
    </row>
    <row r="10" ht="15" customHeight="1" spans="1:7">
      <c r="A10" s="409"/>
      <c r="B10" s="410"/>
      <c r="C10" s="28"/>
      <c r="D10" s="31"/>
      <c r="E10" s="29"/>
      <c r="F10" s="29" t="str">
        <f t="shared" si="0"/>
        <v/>
      </c>
      <c r="G10" s="29" t="str">
        <f t="shared" si="1"/>
        <v/>
      </c>
    </row>
    <row r="11" ht="15" customHeight="1" spans="1:7">
      <c r="A11" s="409"/>
      <c r="B11" s="410"/>
      <c r="C11" s="28"/>
      <c r="D11" s="376"/>
      <c r="E11" s="29"/>
      <c r="F11" s="31" t="str">
        <f t="shared" si="0"/>
        <v/>
      </c>
      <c r="G11" s="29" t="str">
        <f t="shared" si="1"/>
        <v/>
      </c>
    </row>
    <row r="12" ht="15" customHeight="1" spans="1:7">
      <c r="A12" s="409"/>
      <c r="B12" s="410"/>
      <c r="C12" s="28"/>
      <c r="D12" s="31"/>
      <c r="E12" s="29"/>
      <c r="F12" s="29" t="str">
        <f t="shared" si="0"/>
        <v/>
      </c>
      <c r="G12" s="29" t="str">
        <f t="shared" si="1"/>
        <v/>
      </c>
    </row>
    <row r="13" ht="15" customHeight="1" spans="1:7">
      <c r="A13" s="409"/>
      <c r="B13" s="410"/>
      <c r="C13" s="28"/>
      <c r="D13" s="31"/>
      <c r="E13" s="29"/>
      <c r="F13" s="29" t="str">
        <f t="shared" si="0"/>
        <v/>
      </c>
      <c r="G13" s="29" t="str">
        <f t="shared" si="1"/>
        <v/>
      </c>
    </row>
    <row r="14" ht="15" customHeight="1" spans="1:7">
      <c r="A14" s="409"/>
      <c r="B14" s="410"/>
      <c r="C14" s="28"/>
      <c r="D14" s="31"/>
      <c r="E14" s="29"/>
      <c r="F14" s="29" t="str">
        <f t="shared" si="0"/>
        <v/>
      </c>
      <c r="G14" s="29" t="str">
        <f t="shared" si="1"/>
        <v/>
      </c>
    </row>
    <row r="15" ht="15" customHeight="1" spans="1:7">
      <c r="A15" s="409"/>
      <c r="B15" s="410"/>
      <c r="C15" s="28"/>
      <c r="D15" s="31"/>
      <c r="E15" s="29"/>
      <c r="F15" s="29" t="str">
        <f t="shared" si="0"/>
        <v/>
      </c>
      <c r="G15" s="29" t="str">
        <f t="shared" si="1"/>
        <v/>
      </c>
    </row>
    <row r="16" ht="15" customHeight="1" spans="1:7">
      <c r="A16" s="409"/>
      <c r="B16" s="410"/>
      <c r="C16" s="28"/>
      <c r="D16" s="31"/>
      <c r="E16" s="29"/>
      <c r="F16" s="29" t="str">
        <f t="shared" si="0"/>
        <v/>
      </c>
      <c r="G16" s="29" t="str">
        <f t="shared" si="1"/>
        <v/>
      </c>
    </row>
    <row r="17" ht="15" customHeight="1" spans="1:7">
      <c r="A17" s="409"/>
      <c r="B17" s="410"/>
      <c r="C17" s="28"/>
      <c r="D17" s="31"/>
      <c r="E17" s="29"/>
      <c r="F17" s="29" t="str">
        <f t="shared" si="0"/>
        <v/>
      </c>
      <c r="G17" s="29" t="str">
        <f t="shared" si="1"/>
        <v/>
      </c>
    </row>
    <row r="18" ht="15" customHeight="1" spans="1:7">
      <c r="A18" s="69"/>
      <c r="B18" s="411"/>
      <c r="C18" s="28"/>
      <c r="D18" s="31"/>
      <c r="E18" s="29"/>
      <c r="F18" s="29" t="str">
        <f t="shared" si="0"/>
        <v/>
      </c>
      <c r="G18" s="29" t="str">
        <f t="shared" si="1"/>
        <v/>
      </c>
    </row>
    <row r="19" ht="15" customHeight="1" spans="1:7">
      <c r="A19" s="69"/>
      <c r="B19" s="411"/>
      <c r="C19" s="28"/>
      <c r="D19" s="31"/>
      <c r="E19" s="29"/>
      <c r="F19" s="29" t="str">
        <f t="shared" si="0"/>
        <v/>
      </c>
      <c r="G19" s="29" t="str">
        <f t="shared" si="1"/>
        <v/>
      </c>
    </row>
    <row r="20" ht="15" customHeight="1" spans="1:7">
      <c r="A20" s="69"/>
      <c r="B20" s="411"/>
      <c r="C20" s="28"/>
      <c r="D20" s="31"/>
      <c r="E20" s="29"/>
      <c r="F20" s="29" t="str">
        <f t="shared" si="0"/>
        <v/>
      </c>
      <c r="G20" s="29" t="str">
        <f t="shared" si="1"/>
        <v/>
      </c>
    </row>
    <row r="21" ht="15" customHeight="1" spans="1:7">
      <c r="A21" s="69"/>
      <c r="B21" s="411"/>
      <c r="C21" s="28"/>
      <c r="D21" s="31"/>
      <c r="E21" s="29"/>
      <c r="F21" s="29" t="str">
        <f t="shared" si="0"/>
        <v/>
      </c>
      <c r="G21" s="29" t="str">
        <f t="shared" si="1"/>
        <v/>
      </c>
    </row>
    <row r="22" ht="15" customHeight="1" spans="1:7">
      <c r="A22" s="69"/>
      <c r="B22" s="411"/>
      <c r="C22" s="28"/>
      <c r="D22" s="31"/>
      <c r="E22" s="29"/>
      <c r="F22" s="29" t="str">
        <f t="shared" si="0"/>
        <v/>
      </c>
      <c r="G22" s="29" t="str">
        <f t="shared" si="1"/>
        <v/>
      </c>
    </row>
    <row r="23" ht="15" customHeight="1" spans="1:7">
      <c r="A23" s="69"/>
      <c r="B23" s="411"/>
      <c r="C23" s="28"/>
      <c r="D23" s="31"/>
      <c r="E23" s="29"/>
      <c r="F23" s="29" t="str">
        <f t="shared" si="0"/>
        <v/>
      </c>
      <c r="G23" s="29" t="str">
        <f t="shared" si="1"/>
        <v/>
      </c>
    </row>
    <row r="24" ht="15" customHeight="1" spans="1:7">
      <c r="A24" s="69"/>
      <c r="B24" s="411"/>
      <c r="C24" s="28"/>
      <c r="D24" s="31"/>
      <c r="E24" s="29"/>
      <c r="F24" s="29" t="str">
        <f t="shared" si="0"/>
        <v/>
      </c>
      <c r="G24" s="29" t="str">
        <f t="shared" si="1"/>
        <v/>
      </c>
    </row>
    <row r="25" ht="15" customHeight="1" spans="1:7">
      <c r="A25" s="69"/>
      <c r="B25" s="411"/>
      <c r="C25" s="28"/>
      <c r="D25" s="31"/>
      <c r="E25" s="29"/>
      <c r="F25" s="29" t="str">
        <f t="shared" si="0"/>
        <v/>
      </c>
      <c r="G25" s="29" t="str">
        <f t="shared" si="1"/>
        <v/>
      </c>
    </row>
    <row r="26" ht="15" customHeight="1" spans="1:7">
      <c r="A26" s="69"/>
      <c r="B26" s="411"/>
      <c r="C26" s="28"/>
      <c r="D26" s="31"/>
      <c r="E26" s="29"/>
      <c r="F26" s="29" t="str">
        <f t="shared" si="0"/>
        <v/>
      </c>
      <c r="G26" s="29" t="str">
        <f t="shared" si="1"/>
        <v/>
      </c>
    </row>
    <row r="27" ht="15" customHeight="1" spans="1:7">
      <c r="A27" s="41"/>
      <c r="B27" s="411"/>
      <c r="C27" s="28"/>
      <c r="D27" s="31"/>
      <c r="E27" s="29"/>
      <c r="F27" s="29" t="str">
        <f t="shared" si="0"/>
        <v/>
      </c>
      <c r="G27" s="29" t="str">
        <f t="shared" si="1"/>
        <v/>
      </c>
    </row>
    <row r="28" ht="15" customHeight="1" spans="1:7">
      <c r="A28" s="68" t="s">
        <v>282</v>
      </c>
      <c r="B28" s="406" t="s">
        <v>323</v>
      </c>
      <c r="C28" s="35">
        <f>SUM(C7:C27)</f>
        <v>0</v>
      </c>
      <c r="D28" s="36">
        <f>SUM(D7:D27)</f>
        <v>0</v>
      </c>
      <c r="E28" s="37">
        <f>SUM(E7:E27)</f>
        <v>0</v>
      </c>
      <c r="F28" s="37" t="str">
        <f t="shared" si="0"/>
        <v/>
      </c>
      <c r="G28" s="37" t="str">
        <f t="shared" si="1"/>
        <v/>
      </c>
    </row>
    <row r="29" ht="15" customHeight="1" spans="1:7">
      <c r="A29" s="15" t="str">
        <f>CONCATENATE(封面!$D$11,封面!$G$11)</f>
        <v>产权持有单位填表人：侯鹏浩</v>
      </c>
      <c r="E29" s="15" t="str">
        <f>"评估人员："&amp;封面!G20</f>
        <v>评估人员：</v>
      </c>
      <c r="F29" s="21"/>
      <c r="G29" s="39" t="s">
        <v>313</v>
      </c>
    </row>
    <row r="30" ht="15" customHeight="1" spans="1:1">
      <c r="A30" s="401" t="str">
        <f>流动资产汇总表!A36</f>
        <v>填表日期：2025年2月21日</v>
      </c>
    </row>
  </sheetData>
  <mergeCells count="2">
    <mergeCell ref="A2:G2"/>
    <mergeCell ref="A3:G3"/>
  </mergeCells>
  <hyperlinks>
    <hyperlink ref="B7" location="现金!B1" display="现金"/>
    <hyperlink ref="A1" location="索引目录!C6" display="返回索引页"/>
    <hyperlink ref="B1" location="流动资产汇总表!B7" display="返回"/>
    <hyperlink ref="B8" location="银行存款!B1" display="银行存款"/>
    <hyperlink ref="B9" location="其他货币资金!B1" display="其他货币资金"/>
  </hyperlinks>
  <printOptions horizontalCentered="1"/>
  <pageMargins left="0.393700787401575" right="0.393700787401575" top="0.984251968503937" bottom="0.47244094488189" header="0.984251968503937" footer="0.47244094488189"/>
  <pageSetup paperSize="9" orientation="landscape"/>
  <headerFooter alignWithMargins="0"/>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1">
    <pageSetUpPr fitToPage="1"/>
  </sheetPr>
  <dimension ref="A1:N31"/>
  <sheetViews>
    <sheetView view="pageBreakPreview" zoomScale="80" zoomScaleNormal="90" workbookViewId="0">
      <pane ySplit="6" topLeftCell="A7" activePane="bottomLeft" state="frozen"/>
      <selection/>
      <selection pane="bottomLeft" activeCell="L4" sqref="L4:N6"/>
    </sheetView>
  </sheetViews>
  <sheetFormatPr defaultColWidth="9" defaultRowHeight="15.75" customHeight="1"/>
  <cols>
    <col min="1" max="1" width="7.625" style="15" customWidth="1"/>
    <col min="2" max="2" width="25.75" style="15" customWidth="1"/>
    <col min="3" max="3" width="9.75" style="15" customWidth="1"/>
    <col min="4" max="4" width="12.75" style="15" customWidth="1"/>
    <col min="5" max="5" width="12.25" style="15" customWidth="1"/>
    <col min="6" max="6" width="8.5" style="15" customWidth="1"/>
    <col min="7" max="7" width="13.75" style="15" hidden="1" customWidth="1" outlineLevel="1"/>
    <col min="8" max="8" width="16.625" style="15" customWidth="1" collapsed="1"/>
    <col min="9" max="9" width="16.625" style="15" customWidth="1"/>
    <col min="10" max="10" width="11.625" style="15" customWidth="1"/>
    <col min="11" max="11" width="10.25" style="15" customWidth="1"/>
    <col min="12" max="12" width="11.375" style="15" customWidth="1"/>
    <col min="13" max="16384" width="9" style="15"/>
  </cols>
  <sheetData>
    <row r="1" s="11" customFormat="1" ht="10.5" spans="1:11">
      <c r="A1" s="80" t="s">
        <v>324</v>
      </c>
      <c r="B1" s="16" t="s">
        <v>314</v>
      </c>
      <c r="C1" s="18"/>
      <c r="D1" s="18"/>
      <c r="E1" s="18"/>
      <c r="F1" s="18"/>
      <c r="G1" s="18"/>
      <c r="H1" s="18"/>
      <c r="I1" s="18"/>
      <c r="J1" s="18"/>
      <c r="K1" s="18"/>
    </row>
    <row r="2" s="12" customFormat="1" ht="30" customHeight="1" spans="1:11">
      <c r="A2" s="19" t="s">
        <v>1530</v>
      </c>
      <c r="B2" s="19"/>
      <c r="C2" s="19"/>
      <c r="D2" s="19"/>
      <c r="E2" s="19"/>
      <c r="F2" s="19"/>
      <c r="G2" s="19"/>
      <c r="H2" s="19"/>
      <c r="I2" s="19"/>
      <c r="J2" s="19"/>
      <c r="K2" s="19"/>
    </row>
    <row r="3" ht="15" customHeight="1" spans="1:11">
      <c r="A3" s="20" t="str">
        <f>CONCATENATE(封面!D9,封面!F9,封面!G9,封面!H9,封面!I9,封面!J9,封面!K9)</f>
        <v>评估基准日：2025年1月31日</v>
      </c>
      <c r="B3" s="20"/>
      <c r="C3" s="20"/>
      <c r="D3" s="20"/>
      <c r="E3" s="20"/>
      <c r="F3" s="20"/>
      <c r="G3" s="20"/>
      <c r="H3" s="20"/>
      <c r="I3" s="38"/>
      <c r="J3" s="38"/>
      <c r="K3" s="38"/>
    </row>
    <row r="4" ht="15" customHeight="1" spans="1:14">
      <c r="A4" s="20"/>
      <c r="B4" s="20"/>
      <c r="C4" s="20"/>
      <c r="D4" s="20"/>
      <c r="E4" s="20"/>
      <c r="F4" s="20"/>
      <c r="G4" s="20"/>
      <c r="H4" s="20"/>
      <c r="I4" s="38"/>
      <c r="J4" s="38"/>
      <c r="K4" s="39" t="s">
        <v>1531</v>
      </c>
      <c r="L4" s="53" t="s">
        <v>342</v>
      </c>
      <c r="M4" s="54"/>
      <c r="N4" s="54"/>
    </row>
    <row r="5" ht="15" customHeight="1" spans="1:14">
      <c r="A5" s="21" t="str">
        <f>封面!D7&amp;封面!F7</f>
        <v>产权持有单位：北京巴布科克·威尔科克斯有限公司</v>
      </c>
      <c r="K5" s="39" t="s">
        <v>327</v>
      </c>
      <c r="L5" s="55"/>
      <c r="M5" s="55"/>
      <c r="N5" s="55"/>
    </row>
    <row r="6" s="13" customFormat="1" ht="25.15" customHeight="1" spans="1:14">
      <c r="A6" s="22" t="s">
        <v>328</v>
      </c>
      <c r="B6" s="22" t="s">
        <v>398</v>
      </c>
      <c r="C6" s="22" t="s">
        <v>411</v>
      </c>
      <c r="D6" s="22" t="s">
        <v>449</v>
      </c>
      <c r="E6" s="22" t="s">
        <v>450</v>
      </c>
      <c r="F6" s="22" t="s">
        <v>451</v>
      </c>
      <c r="G6" s="23" t="s">
        <v>333</v>
      </c>
      <c r="H6" s="33" t="s">
        <v>334</v>
      </c>
      <c r="I6" s="22" t="s">
        <v>335</v>
      </c>
      <c r="J6" s="22" t="s">
        <v>337</v>
      </c>
      <c r="K6" s="22" t="s">
        <v>338</v>
      </c>
      <c r="L6" s="60" t="s">
        <v>345</v>
      </c>
      <c r="M6" s="60" t="s">
        <v>401</v>
      </c>
      <c r="N6" s="60" t="s">
        <v>374</v>
      </c>
    </row>
    <row r="7" ht="15" customHeight="1" spans="1:14">
      <c r="A7" s="25"/>
      <c r="B7" s="26"/>
      <c r="C7" s="27"/>
      <c r="D7" s="29"/>
      <c r="E7" s="25"/>
      <c r="F7" s="25"/>
      <c r="G7" s="28"/>
      <c r="H7" s="31"/>
      <c r="I7" s="29"/>
      <c r="J7" s="29" t="str">
        <f>IF(OR(H7=0,I7=0),"",(I7-H7)/ABS(H7)*100)</f>
        <v/>
      </c>
      <c r="K7" s="41"/>
      <c r="L7" s="41"/>
      <c r="M7" s="41"/>
      <c r="N7" s="41"/>
    </row>
    <row r="8" ht="15" customHeight="1" spans="1:14">
      <c r="A8" s="25"/>
      <c r="B8" s="26"/>
      <c r="C8" s="27"/>
      <c r="D8" s="29"/>
      <c r="E8" s="25"/>
      <c r="F8" s="25"/>
      <c r="G8" s="28"/>
      <c r="H8" s="31"/>
      <c r="I8" s="29"/>
      <c r="J8" s="29" t="str">
        <f t="shared" ref="J8:J31" si="0">IF(OR(H8=0,I8=0),"",(I8-H8)/ABS(H8)*100)</f>
        <v/>
      </c>
      <c r="K8" s="41"/>
      <c r="L8" s="41"/>
      <c r="M8" s="41"/>
      <c r="N8" s="41"/>
    </row>
    <row r="9" ht="15" customHeight="1" spans="1:14">
      <c r="A9" s="25"/>
      <c r="B9" s="26"/>
      <c r="C9" s="27"/>
      <c r="D9" s="29"/>
      <c r="E9" s="25"/>
      <c r="F9" s="25"/>
      <c r="G9" s="28"/>
      <c r="H9" s="31"/>
      <c r="I9" s="29"/>
      <c r="J9" s="29" t="str">
        <f t="shared" si="0"/>
        <v/>
      </c>
      <c r="K9" s="41"/>
      <c r="L9" s="41"/>
      <c r="M9" s="41"/>
      <c r="N9" s="41"/>
    </row>
    <row r="10" ht="15" customHeight="1" spans="1:14">
      <c r="A10" s="25"/>
      <c r="B10" s="26"/>
      <c r="C10" s="27"/>
      <c r="D10" s="29"/>
      <c r="E10" s="25"/>
      <c r="F10" s="25"/>
      <c r="G10" s="28"/>
      <c r="H10" s="31"/>
      <c r="I10" s="29"/>
      <c r="J10" s="29" t="str">
        <f t="shared" si="0"/>
        <v/>
      </c>
      <c r="K10" s="41"/>
      <c r="L10" s="41"/>
      <c r="M10" s="41"/>
      <c r="N10" s="41"/>
    </row>
    <row r="11" ht="15" customHeight="1" spans="1:14">
      <c r="A11" s="25"/>
      <c r="B11" s="26"/>
      <c r="C11" s="27"/>
      <c r="D11" s="29"/>
      <c r="E11" s="25"/>
      <c r="F11" s="25"/>
      <c r="G11" s="28"/>
      <c r="H11" s="31"/>
      <c r="I11" s="29"/>
      <c r="J11" s="29" t="str">
        <f t="shared" si="0"/>
        <v/>
      </c>
      <c r="K11" s="41"/>
      <c r="L11" s="41"/>
      <c r="M11" s="41"/>
      <c r="N11" s="41"/>
    </row>
    <row r="12" ht="15" customHeight="1" spans="1:14">
      <c r="A12" s="25"/>
      <c r="B12" s="26"/>
      <c r="C12" s="27"/>
      <c r="D12" s="29"/>
      <c r="E12" s="25"/>
      <c r="F12" s="25"/>
      <c r="G12" s="28"/>
      <c r="H12" s="31"/>
      <c r="I12" s="29"/>
      <c r="J12" s="29" t="str">
        <f t="shared" si="0"/>
        <v/>
      </c>
      <c r="K12" s="41"/>
      <c r="L12" s="41"/>
      <c r="M12" s="41"/>
      <c r="N12" s="41"/>
    </row>
    <row r="13" ht="15" customHeight="1" spans="1:14">
      <c r="A13" s="25"/>
      <c r="B13" s="26"/>
      <c r="C13" s="27"/>
      <c r="D13" s="29"/>
      <c r="E13" s="25"/>
      <c r="F13" s="25"/>
      <c r="G13" s="28"/>
      <c r="H13" s="31"/>
      <c r="I13" s="29"/>
      <c r="J13" s="29" t="str">
        <f t="shared" si="0"/>
        <v/>
      </c>
      <c r="K13" s="41"/>
      <c r="L13" s="41"/>
      <c r="M13" s="41"/>
      <c r="N13" s="41"/>
    </row>
    <row r="14" ht="15" customHeight="1" spans="1:14">
      <c r="A14" s="25"/>
      <c r="B14" s="26"/>
      <c r="C14" s="27"/>
      <c r="D14" s="29"/>
      <c r="E14" s="25"/>
      <c r="F14" s="25"/>
      <c r="G14" s="28"/>
      <c r="H14" s="31"/>
      <c r="I14" s="29"/>
      <c r="J14" s="29" t="str">
        <f t="shared" si="0"/>
        <v/>
      </c>
      <c r="K14" s="41"/>
      <c r="L14" s="41"/>
      <c r="M14" s="41"/>
      <c r="N14" s="41"/>
    </row>
    <row r="15" ht="15" customHeight="1" spans="1:14">
      <c r="A15" s="25"/>
      <c r="B15" s="26"/>
      <c r="C15" s="27"/>
      <c r="D15" s="29"/>
      <c r="E15" s="25"/>
      <c r="F15" s="25"/>
      <c r="G15" s="28"/>
      <c r="H15" s="31"/>
      <c r="I15" s="29"/>
      <c r="J15" s="29" t="str">
        <f t="shared" si="0"/>
        <v/>
      </c>
      <c r="K15" s="41"/>
      <c r="L15" s="41"/>
      <c r="M15" s="41"/>
      <c r="N15" s="41"/>
    </row>
    <row r="16" ht="15" customHeight="1" spans="1:14">
      <c r="A16" s="25"/>
      <c r="B16" s="26"/>
      <c r="C16" s="27"/>
      <c r="D16" s="29"/>
      <c r="E16" s="25"/>
      <c r="F16" s="25"/>
      <c r="G16" s="28"/>
      <c r="H16" s="31"/>
      <c r="I16" s="29"/>
      <c r="J16" s="29" t="str">
        <f t="shared" si="0"/>
        <v/>
      </c>
      <c r="K16" s="41"/>
      <c r="L16" s="41"/>
      <c r="M16" s="41"/>
      <c r="N16" s="41"/>
    </row>
    <row r="17" ht="15" customHeight="1" spans="1:14">
      <c r="A17" s="25"/>
      <c r="B17" s="26"/>
      <c r="C17" s="27"/>
      <c r="D17" s="29"/>
      <c r="E17" s="25"/>
      <c r="F17" s="25"/>
      <c r="G17" s="28"/>
      <c r="H17" s="31"/>
      <c r="I17" s="29"/>
      <c r="J17" s="29" t="str">
        <f t="shared" si="0"/>
        <v/>
      </c>
      <c r="K17" s="41"/>
      <c r="L17" s="41"/>
      <c r="M17" s="41"/>
      <c r="N17" s="41"/>
    </row>
    <row r="18" ht="15" customHeight="1" spans="1:14">
      <c r="A18" s="25"/>
      <c r="B18" s="26"/>
      <c r="C18" s="27"/>
      <c r="D18" s="29"/>
      <c r="E18" s="25"/>
      <c r="F18" s="25"/>
      <c r="G18" s="28"/>
      <c r="H18" s="31"/>
      <c r="I18" s="29"/>
      <c r="J18" s="29" t="str">
        <f t="shared" si="0"/>
        <v/>
      </c>
      <c r="K18" s="41"/>
      <c r="L18" s="41"/>
      <c r="M18" s="41"/>
      <c r="N18" s="41"/>
    </row>
    <row r="19" ht="15" customHeight="1" spans="1:14">
      <c r="A19" s="25"/>
      <c r="B19" s="26"/>
      <c r="C19" s="27"/>
      <c r="D19" s="29"/>
      <c r="E19" s="25"/>
      <c r="F19" s="25"/>
      <c r="G19" s="28"/>
      <c r="H19" s="31"/>
      <c r="I19" s="29"/>
      <c r="J19" s="29" t="str">
        <f t="shared" si="0"/>
        <v/>
      </c>
      <c r="K19" s="41"/>
      <c r="L19" s="41"/>
      <c r="M19" s="41"/>
      <c r="N19" s="41"/>
    </row>
    <row r="20" ht="15" customHeight="1" spans="1:14">
      <c r="A20" s="25"/>
      <c r="B20" s="26"/>
      <c r="C20" s="27"/>
      <c r="D20" s="29"/>
      <c r="E20" s="25"/>
      <c r="F20" s="25"/>
      <c r="G20" s="28"/>
      <c r="H20" s="31"/>
      <c r="I20" s="29"/>
      <c r="J20" s="29" t="str">
        <f t="shared" si="0"/>
        <v/>
      </c>
      <c r="K20" s="41"/>
      <c r="L20" s="41"/>
      <c r="M20" s="41"/>
      <c r="N20" s="41"/>
    </row>
    <row r="21" ht="15" customHeight="1" spans="1:14">
      <c r="A21" s="25"/>
      <c r="B21" s="26"/>
      <c r="C21" s="27"/>
      <c r="D21" s="29"/>
      <c r="E21" s="25"/>
      <c r="F21" s="25"/>
      <c r="G21" s="28"/>
      <c r="H21" s="31"/>
      <c r="I21" s="29"/>
      <c r="J21" s="29" t="str">
        <f t="shared" si="0"/>
        <v/>
      </c>
      <c r="K21" s="41"/>
      <c r="L21" s="41"/>
      <c r="M21" s="41"/>
      <c r="N21" s="41"/>
    </row>
    <row r="22" ht="15" customHeight="1" spans="1:14">
      <c r="A22" s="25"/>
      <c r="B22" s="26"/>
      <c r="C22" s="27"/>
      <c r="D22" s="29"/>
      <c r="E22" s="25"/>
      <c r="F22" s="25"/>
      <c r="G22" s="28"/>
      <c r="H22" s="31"/>
      <c r="I22" s="29"/>
      <c r="J22" s="29" t="str">
        <f t="shared" si="0"/>
        <v/>
      </c>
      <c r="K22" s="41"/>
      <c r="L22" s="41"/>
      <c r="M22" s="41"/>
      <c r="N22" s="41"/>
    </row>
    <row r="23" ht="15" customHeight="1" spans="1:14">
      <c r="A23" s="25"/>
      <c r="B23" s="26"/>
      <c r="C23" s="27"/>
      <c r="D23" s="29"/>
      <c r="E23" s="25"/>
      <c r="F23" s="25"/>
      <c r="G23" s="28"/>
      <c r="H23" s="31"/>
      <c r="I23" s="29"/>
      <c r="J23" s="29" t="str">
        <f t="shared" si="0"/>
        <v/>
      </c>
      <c r="K23" s="41"/>
      <c r="L23" s="41"/>
      <c r="M23" s="41"/>
      <c r="N23" s="41"/>
    </row>
    <row r="24" ht="15" customHeight="1" spans="1:14">
      <c r="A24" s="25"/>
      <c r="B24" s="26"/>
      <c r="C24" s="27"/>
      <c r="D24" s="29"/>
      <c r="E24" s="25"/>
      <c r="F24" s="25"/>
      <c r="G24" s="28"/>
      <c r="H24" s="31"/>
      <c r="I24" s="29"/>
      <c r="J24" s="29" t="str">
        <f t="shared" si="0"/>
        <v/>
      </c>
      <c r="K24" s="41"/>
      <c r="L24" s="41"/>
      <c r="M24" s="41"/>
      <c r="N24" s="41"/>
    </row>
    <row r="25" ht="15" customHeight="1" spans="1:14">
      <c r="A25" s="25"/>
      <c r="B25" s="26"/>
      <c r="C25" s="27"/>
      <c r="D25" s="29"/>
      <c r="E25" s="25"/>
      <c r="F25" s="25"/>
      <c r="G25" s="28"/>
      <c r="H25" s="31"/>
      <c r="I25" s="29"/>
      <c r="J25" s="29" t="str">
        <f t="shared" si="0"/>
        <v/>
      </c>
      <c r="K25" s="41"/>
      <c r="L25" s="41"/>
      <c r="M25" s="41"/>
      <c r="N25" s="41"/>
    </row>
    <row r="26" ht="15" customHeight="1" spans="1:14">
      <c r="A26" s="25"/>
      <c r="B26" s="26"/>
      <c r="C26" s="27"/>
      <c r="D26" s="29"/>
      <c r="E26" s="25"/>
      <c r="F26" s="25"/>
      <c r="G26" s="28"/>
      <c r="H26" s="31"/>
      <c r="I26" s="29"/>
      <c r="J26" s="29" t="str">
        <f t="shared" si="0"/>
        <v/>
      </c>
      <c r="K26" s="41"/>
      <c r="L26" s="41"/>
      <c r="M26" s="41"/>
      <c r="N26" s="41"/>
    </row>
    <row r="27" ht="15" customHeight="1" spans="1:14">
      <c r="A27" s="25"/>
      <c r="B27" s="26"/>
      <c r="C27" s="27"/>
      <c r="D27" s="29"/>
      <c r="E27" s="25"/>
      <c r="F27" s="25"/>
      <c r="G27" s="28"/>
      <c r="H27" s="31"/>
      <c r="I27" s="29"/>
      <c r="J27" s="29" t="str">
        <f t="shared" si="0"/>
        <v/>
      </c>
      <c r="K27" s="41"/>
      <c r="L27" s="41"/>
      <c r="M27" s="41"/>
      <c r="N27" s="41"/>
    </row>
    <row r="28" ht="15" customHeight="1" spans="1:14">
      <c r="A28" s="25"/>
      <c r="B28" s="26"/>
      <c r="C28" s="27"/>
      <c r="D28" s="29"/>
      <c r="E28" s="25"/>
      <c r="F28" s="25"/>
      <c r="G28" s="28"/>
      <c r="H28" s="31"/>
      <c r="I28" s="29"/>
      <c r="J28" s="29" t="str">
        <f t="shared" si="0"/>
        <v/>
      </c>
      <c r="K28" s="41"/>
      <c r="L28" s="41"/>
      <c r="M28" s="41"/>
      <c r="N28" s="41"/>
    </row>
    <row r="29" ht="15" customHeight="1" spans="1:14">
      <c r="A29" s="25"/>
      <c r="B29" s="26"/>
      <c r="C29" s="27"/>
      <c r="D29" s="29"/>
      <c r="E29" s="25"/>
      <c r="F29" s="25"/>
      <c r="G29" s="28"/>
      <c r="H29" s="31"/>
      <c r="I29" s="29"/>
      <c r="J29" s="29" t="str">
        <f t="shared" si="0"/>
        <v/>
      </c>
      <c r="K29" s="41"/>
      <c r="L29" s="41"/>
      <c r="M29" s="41"/>
      <c r="N29" s="41"/>
    </row>
    <row r="30" ht="15" customHeight="1" spans="1:14">
      <c r="A30" s="25"/>
      <c r="B30" s="26"/>
      <c r="C30" s="27"/>
      <c r="D30" s="29"/>
      <c r="E30" s="25"/>
      <c r="F30" s="25"/>
      <c r="G30" s="28"/>
      <c r="H30" s="31"/>
      <c r="I30" s="29"/>
      <c r="J30" s="29" t="str">
        <f t="shared" si="0"/>
        <v/>
      </c>
      <c r="K30" s="41"/>
      <c r="L30" s="41"/>
      <c r="M30" s="41"/>
      <c r="N30" s="41"/>
    </row>
    <row r="31" s="14" customFormat="1" ht="15" customHeight="1" spans="1:14">
      <c r="A31" s="32" t="s">
        <v>549</v>
      </c>
      <c r="B31" s="33"/>
      <c r="C31" s="34"/>
      <c r="D31" s="37">
        <f>SUM(D7:D30)</f>
        <v>0</v>
      </c>
      <c r="E31" s="42"/>
      <c r="F31" s="42"/>
      <c r="G31" s="35">
        <f>SUM(G7:G30)</f>
        <v>0</v>
      </c>
      <c r="H31" s="36">
        <f>SUM(H7:H30)</f>
        <v>0</v>
      </c>
      <c r="I31" s="37">
        <f>SUM(I7:I30)</f>
        <v>0</v>
      </c>
      <c r="J31" s="29" t="str">
        <f t="shared" si="0"/>
        <v/>
      </c>
      <c r="K31" s="42"/>
      <c r="L31" s="42"/>
      <c r="M31" s="42"/>
      <c r="N31" s="42"/>
    </row>
  </sheetData>
  <mergeCells count="4">
    <mergeCell ref="A2:K2"/>
    <mergeCell ref="A3:K3"/>
    <mergeCell ref="A31:B31"/>
    <mergeCell ref="L4:N5"/>
  </mergeCells>
  <hyperlinks>
    <hyperlink ref="A1" location="索引目录!I13" display="返回索引页"/>
    <hyperlink ref="B1" location="流动负债汇总!B13"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882">
    <pageSetUpPr fitToPage="1"/>
  </sheetPr>
  <dimension ref="A1:L31"/>
  <sheetViews>
    <sheetView view="pageBreakPreview" zoomScale="80" zoomScaleNormal="90" workbookViewId="0">
      <pane ySplit="6" topLeftCell="A7" activePane="bottomLeft" state="frozen"/>
      <selection/>
      <selection pane="bottomLeft" activeCell="K15" sqref="K15"/>
    </sheetView>
  </sheetViews>
  <sheetFormatPr defaultColWidth="9" defaultRowHeight="15.75" customHeight="1"/>
  <cols>
    <col min="1" max="1" width="7.625" style="15" customWidth="1"/>
    <col min="2" max="2" width="31.75" style="15" customWidth="1"/>
    <col min="3" max="4" width="13.25" style="15" customWidth="1"/>
    <col min="5" max="5" width="14.5" style="15" hidden="1" customWidth="1" outlineLevel="1"/>
    <col min="6" max="6" width="20.625" style="15" customWidth="1" collapsed="1"/>
    <col min="7" max="7" width="20.625" style="15" customWidth="1"/>
    <col min="8" max="8" width="11.875" style="15" customWidth="1"/>
    <col min="9" max="9" width="10.125" style="15" customWidth="1"/>
    <col min="10" max="10" width="11.375" style="15" customWidth="1"/>
    <col min="11" max="16384" width="9" style="15"/>
  </cols>
  <sheetData>
    <row r="1" s="11" customFormat="1" ht="10.5" spans="1:9">
      <c r="A1" s="80" t="s">
        <v>324</v>
      </c>
      <c r="B1" s="16" t="s">
        <v>314</v>
      </c>
      <c r="C1" s="18"/>
      <c r="D1" s="18"/>
      <c r="E1" s="18"/>
      <c r="F1" s="18"/>
      <c r="G1" s="18"/>
      <c r="H1" s="18"/>
      <c r="I1" s="18"/>
    </row>
    <row r="2" s="12" customFormat="1" ht="30" customHeight="1" spans="1:9">
      <c r="A2" s="19" t="s">
        <v>1532</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12">
      <c r="A4" s="20"/>
      <c r="B4" s="20"/>
      <c r="C4" s="20"/>
      <c r="D4" s="20"/>
      <c r="E4" s="20"/>
      <c r="F4" s="20"/>
      <c r="G4" s="20"/>
      <c r="H4" s="20"/>
      <c r="I4" s="39" t="s">
        <v>1533</v>
      </c>
      <c r="J4" s="53" t="s">
        <v>342</v>
      </c>
      <c r="K4" s="54"/>
      <c r="L4" s="54"/>
    </row>
    <row r="5" ht="15" customHeight="1" spans="1:12">
      <c r="A5" s="21" t="str">
        <f>封面!D7&amp;封面!F7</f>
        <v>产权持有单位：北京巴布科克·威尔科克斯有限公司</v>
      </c>
      <c r="I5" s="39" t="s">
        <v>327</v>
      </c>
      <c r="J5" s="55"/>
      <c r="K5" s="55"/>
      <c r="L5" s="55"/>
    </row>
    <row r="6" s="13" customFormat="1" ht="25.15" customHeight="1" spans="1:12">
      <c r="A6" s="22" t="s">
        <v>328</v>
      </c>
      <c r="B6" s="22" t="s">
        <v>1534</v>
      </c>
      <c r="C6" s="22" t="s">
        <v>411</v>
      </c>
      <c r="D6" s="22" t="s">
        <v>1535</v>
      </c>
      <c r="E6" s="23" t="s">
        <v>333</v>
      </c>
      <c r="F6" s="24" t="s">
        <v>334</v>
      </c>
      <c r="G6" s="22" t="s">
        <v>335</v>
      </c>
      <c r="H6" s="22" t="s">
        <v>337</v>
      </c>
      <c r="I6" s="22" t="s">
        <v>338</v>
      </c>
      <c r="J6" s="60" t="s">
        <v>345</v>
      </c>
      <c r="K6" s="60" t="s">
        <v>401</v>
      </c>
      <c r="L6" s="60" t="s">
        <v>374</v>
      </c>
    </row>
    <row r="7" ht="15" customHeight="1" spans="1:12">
      <c r="A7" s="25"/>
      <c r="B7" s="26"/>
      <c r="C7" s="27"/>
      <c r="D7" s="25"/>
      <c r="E7" s="28"/>
      <c r="F7" s="31"/>
      <c r="G7" s="29"/>
      <c r="H7" s="29" t="str">
        <f>IF(OR(F7=0,G7=0),"",(G7-F7)/ABS(F7)*100)</f>
        <v/>
      </c>
      <c r="I7" s="41"/>
      <c r="J7" s="41"/>
      <c r="K7" s="41"/>
      <c r="L7" s="41"/>
    </row>
    <row r="8" ht="15" customHeight="1" spans="1:12">
      <c r="A8" s="25"/>
      <c r="B8" s="26"/>
      <c r="C8" s="27"/>
      <c r="D8" s="25"/>
      <c r="E8" s="28"/>
      <c r="F8" s="31"/>
      <c r="G8" s="29"/>
      <c r="H8" s="29" t="str">
        <f t="shared" ref="H8:H31" si="0">IF(OR(F8=0,G8=0),"",(G8-F8)/ABS(F8)*100)</f>
        <v/>
      </c>
      <c r="I8" s="41"/>
      <c r="J8" s="41"/>
      <c r="K8" s="41"/>
      <c r="L8" s="41"/>
    </row>
    <row r="9" ht="15" customHeight="1" spans="1:12">
      <c r="A9" s="25"/>
      <c r="B9" s="26"/>
      <c r="C9" s="27"/>
      <c r="D9" s="25"/>
      <c r="E9" s="28"/>
      <c r="F9" s="31"/>
      <c r="G9" s="29"/>
      <c r="H9" s="29" t="str">
        <f t="shared" si="0"/>
        <v/>
      </c>
      <c r="I9" s="41"/>
      <c r="J9" s="41"/>
      <c r="K9" s="41"/>
      <c r="L9" s="41"/>
    </row>
    <row r="10" ht="15" customHeight="1" spans="1:12">
      <c r="A10" s="25"/>
      <c r="B10" s="26"/>
      <c r="C10" s="27"/>
      <c r="D10" s="25"/>
      <c r="E10" s="28"/>
      <c r="F10" s="31"/>
      <c r="G10" s="29"/>
      <c r="H10" s="29" t="str">
        <f t="shared" si="0"/>
        <v/>
      </c>
      <c r="I10" s="41"/>
      <c r="J10" s="41"/>
      <c r="K10" s="41"/>
      <c r="L10" s="41"/>
    </row>
    <row r="11" ht="15" customHeight="1" spans="1:12">
      <c r="A11" s="25"/>
      <c r="B11" s="26"/>
      <c r="C11" s="27"/>
      <c r="D11" s="25"/>
      <c r="E11" s="28"/>
      <c r="F11" s="31"/>
      <c r="G11" s="29"/>
      <c r="H11" s="29" t="str">
        <f t="shared" si="0"/>
        <v/>
      </c>
      <c r="I11" s="41"/>
      <c r="J11" s="41"/>
      <c r="K11" s="41"/>
      <c r="L11" s="41"/>
    </row>
    <row r="12" ht="15" customHeight="1" spans="1:12">
      <c r="A12" s="25"/>
      <c r="B12" s="26"/>
      <c r="C12" s="27"/>
      <c r="D12" s="25"/>
      <c r="E12" s="28"/>
      <c r="F12" s="31"/>
      <c r="G12" s="29"/>
      <c r="H12" s="29" t="str">
        <f t="shared" si="0"/>
        <v/>
      </c>
      <c r="I12" s="41"/>
      <c r="J12" s="41"/>
      <c r="K12" s="41"/>
      <c r="L12" s="41"/>
    </row>
    <row r="13" ht="15" customHeight="1" spans="1:12">
      <c r="A13" s="25"/>
      <c r="B13" s="26"/>
      <c r="C13" s="27"/>
      <c r="D13" s="25"/>
      <c r="E13" s="28"/>
      <c r="F13" s="31"/>
      <c r="G13" s="29"/>
      <c r="H13" s="29" t="str">
        <f t="shared" si="0"/>
        <v/>
      </c>
      <c r="I13" s="41"/>
      <c r="J13" s="41"/>
      <c r="K13" s="41"/>
      <c r="L13" s="41"/>
    </row>
    <row r="14" ht="15" customHeight="1" spans="1:12">
      <c r="A14" s="25"/>
      <c r="B14" s="26"/>
      <c r="C14" s="27"/>
      <c r="D14" s="25"/>
      <c r="E14" s="28"/>
      <c r="F14" s="31"/>
      <c r="G14" s="29"/>
      <c r="H14" s="29" t="str">
        <f t="shared" si="0"/>
        <v/>
      </c>
      <c r="I14" s="41"/>
      <c r="J14" s="41"/>
      <c r="K14" s="41"/>
      <c r="L14" s="41"/>
    </row>
    <row r="15" ht="15" customHeight="1" spans="1:12">
      <c r="A15" s="25"/>
      <c r="B15" s="26"/>
      <c r="C15" s="27"/>
      <c r="D15" s="25"/>
      <c r="E15" s="28"/>
      <c r="F15" s="31"/>
      <c r="G15" s="29"/>
      <c r="H15" s="29" t="str">
        <f t="shared" si="0"/>
        <v/>
      </c>
      <c r="I15" s="41"/>
      <c r="J15" s="41"/>
      <c r="K15" s="41"/>
      <c r="L15" s="41"/>
    </row>
    <row r="16" ht="15" customHeight="1" spans="1:12">
      <c r="A16" s="25"/>
      <c r="B16" s="26"/>
      <c r="C16" s="27"/>
      <c r="D16" s="25"/>
      <c r="E16" s="28"/>
      <c r="F16" s="31"/>
      <c r="G16" s="29"/>
      <c r="H16" s="29" t="str">
        <f t="shared" si="0"/>
        <v/>
      </c>
      <c r="I16" s="41"/>
      <c r="J16" s="41"/>
      <c r="K16" s="41"/>
      <c r="L16" s="41"/>
    </row>
    <row r="17" ht="15" customHeight="1" spans="1:12">
      <c r="A17" s="25"/>
      <c r="B17" s="26"/>
      <c r="C17" s="27"/>
      <c r="D17" s="25"/>
      <c r="E17" s="28"/>
      <c r="F17" s="31"/>
      <c r="G17" s="29"/>
      <c r="H17" s="29" t="str">
        <f t="shared" si="0"/>
        <v/>
      </c>
      <c r="I17" s="41"/>
      <c r="J17" s="41"/>
      <c r="K17" s="41"/>
      <c r="L17" s="41"/>
    </row>
    <row r="18" ht="15" customHeight="1" spans="1:12">
      <c r="A18" s="25"/>
      <c r="B18" s="26"/>
      <c r="C18" s="27"/>
      <c r="D18" s="25"/>
      <c r="E18" s="28"/>
      <c r="F18" s="31"/>
      <c r="G18" s="29"/>
      <c r="H18" s="29" t="str">
        <f t="shared" si="0"/>
        <v/>
      </c>
      <c r="I18" s="41"/>
      <c r="J18" s="41"/>
      <c r="K18" s="41"/>
      <c r="L18" s="41"/>
    </row>
    <row r="19" ht="15" customHeight="1" spans="1:12">
      <c r="A19" s="25"/>
      <c r="B19" s="26"/>
      <c r="C19" s="27"/>
      <c r="D19" s="25"/>
      <c r="E19" s="28"/>
      <c r="F19" s="31"/>
      <c r="G19" s="29"/>
      <c r="H19" s="29" t="str">
        <f t="shared" si="0"/>
        <v/>
      </c>
      <c r="I19" s="41"/>
      <c r="J19" s="41"/>
      <c r="K19" s="41"/>
      <c r="L19" s="41"/>
    </row>
    <row r="20" ht="15" customHeight="1" spans="1:12">
      <c r="A20" s="25"/>
      <c r="B20" s="26"/>
      <c r="C20" s="27"/>
      <c r="D20" s="25"/>
      <c r="E20" s="28"/>
      <c r="F20" s="31"/>
      <c r="G20" s="29"/>
      <c r="H20" s="29" t="str">
        <f t="shared" si="0"/>
        <v/>
      </c>
      <c r="I20" s="41"/>
      <c r="J20" s="41"/>
      <c r="K20" s="41"/>
      <c r="L20" s="41"/>
    </row>
    <row r="21" ht="15" customHeight="1" spans="1:12">
      <c r="A21" s="25"/>
      <c r="B21" s="26"/>
      <c r="C21" s="27"/>
      <c r="D21" s="25"/>
      <c r="E21" s="28"/>
      <c r="F21" s="31"/>
      <c r="G21" s="29"/>
      <c r="H21" s="29" t="str">
        <f t="shared" si="0"/>
        <v/>
      </c>
      <c r="I21" s="41"/>
      <c r="J21" s="41"/>
      <c r="K21" s="41"/>
      <c r="L21" s="41"/>
    </row>
    <row r="22" ht="15" customHeight="1" spans="1:12">
      <c r="A22" s="25"/>
      <c r="B22" s="26"/>
      <c r="C22" s="27"/>
      <c r="D22" s="25"/>
      <c r="E22" s="28"/>
      <c r="F22" s="31"/>
      <c r="G22" s="29"/>
      <c r="H22" s="29" t="str">
        <f t="shared" si="0"/>
        <v/>
      </c>
      <c r="I22" s="41"/>
      <c r="J22" s="41"/>
      <c r="K22" s="41"/>
      <c r="L22" s="41"/>
    </row>
    <row r="23" ht="15" customHeight="1" spans="1:12">
      <c r="A23" s="25"/>
      <c r="B23" s="26"/>
      <c r="C23" s="27"/>
      <c r="D23" s="25"/>
      <c r="E23" s="28"/>
      <c r="F23" s="31"/>
      <c r="G23" s="29"/>
      <c r="H23" s="29" t="str">
        <f t="shared" si="0"/>
        <v/>
      </c>
      <c r="I23" s="41"/>
      <c r="J23" s="41"/>
      <c r="K23" s="41"/>
      <c r="L23" s="41"/>
    </row>
    <row r="24" ht="15" customHeight="1" spans="1:12">
      <c r="A24" s="25"/>
      <c r="B24" s="26"/>
      <c r="C24" s="27"/>
      <c r="D24" s="25"/>
      <c r="E24" s="28"/>
      <c r="F24" s="31"/>
      <c r="G24" s="29"/>
      <c r="H24" s="29" t="str">
        <f t="shared" si="0"/>
        <v/>
      </c>
      <c r="I24" s="41"/>
      <c r="J24" s="41"/>
      <c r="K24" s="41"/>
      <c r="L24" s="41"/>
    </row>
    <row r="25" ht="15" customHeight="1" spans="1:12">
      <c r="A25" s="25"/>
      <c r="B25" s="26"/>
      <c r="C25" s="27"/>
      <c r="D25" s="25"/>
      <c r="E25" s="28"/>
      <c r="F25" s="31"/>
      <c r="G25" s="29"/>
      <c r="H25" s="29" t="str">
        <f t="shared" si="0"/>
        <v/>
      </c>
      <c r="I25" s="41"/>
      <c r="J25" s="41"/>
      <c r="K25" s="41"/>
      <c r="L25" s="41"/>
    </row>
    <row r="26" ht="15" customHeight="1" spans="1:12">
      <c r="A26" s="25"/>
      <c r="B26" s="26"/>
      <c r="C26" s="27"/>
      <c r="D26" s="25"/>
      <c r="E26" s="28"/>
      <c r="F26" s="31"/>
      <c r="G26" s="29"/>
      <c r="H26" s="29" t="str">
        <f t="shared" si="0"/>
        <v/>
      </c>
      <c r="I26" s="41"/>
      <c r="J26" s="41"/>
      <c r="K26" s="41"/>
      <c r="L26" s="41"/>
    </row>
    <row r="27" ht="15" customHeight="1" spans="1:12">
      <c r="A27" s="25"/>
      <c r="B27" s="26"/>
      <c r="C27" s="27"/>
      <c r="D27" s="25"/>
      <c r="E27" s="28"/>
      <c r="F27" s="31"/>
      <c r="G27" s="29"/>
      <c r="H27" s="29" t="str">
        <f t="shared" si="0"/>
        <v/>
      </c>
      <c r="I27" s="41"/>
      <c r="J27" s="41"/>
      <c r="K27" s="41"/>
      <c r="L27" s="41"/>
    </row>
    <row r="28" ht="15" customHeight="1" spans="1:12">
      <c r="A28" s="25"/>
      <c r="B28" s="26"/>
      <c r="C28" s="27"/>
      <c r="D28" s="25"/>
      <c r="E28" s="28"/>
      <c r="F28" s="31"/>
      <c r="G28" s="29"/>
      <c r="H28" s="29" t="str">
        <f t="shared" si="0"/>
        <v/>
      </c>
      <c r="I28" s="41"/>
      <c r="J28" s="41"/>
      <c r="K28" s="41"/>
      <c r="L28" s="41"/>
    </row>
    <row r="29" ht="15" customHeight="1" spans="1:12">
      <c r="A29" s="25"/>
      <c r="B29" s="26"/>
      <c r="C29" s="27"/>
      <c r="D29" s="25"/>
      <c r="E29" s="28"/>
      <c r="F29" s="31"/>
      <c r="G29" s="29"/>
      <c r="H29" s="29" t="str">
        <f t="shared" si="0"/>
        <v/>
      </c>
      <c r="I29" s="41"/>
      <c r="J29" s="41"/>
      <c r="K29" s="41"/>
      <c r="L29" s="41"/>
    </row>
    <row r="30" ht="15" customHeight="1" spans="1:12">
      <c r="A30" s="25"/>
      <c r="B30" s="26"/>
      <c r="C30" s="27"/>
      <c r="D30" s="25"/>
      <c r="E30" s="28"/>
      <c r="F30" s="31"/>
      <c r="G30" s="29"/>
      <c r="H30" s="29" t="str">
        <f t="shared" si="0"/>
        <v/>
      </c>
      <c r="I30" s="41"/>
      <c r="J30" s="41"/>
      <c r="K30" s="41"/>
      <c r="L30" s="41"/>
    </row>
    <row r="31" s="14" customFormat="1" ht="15" customHeight="1" spans="1:12">
      <c r="A31" s="32" t="s">
        <v>1519</v>
      </c>
      <c r="B31" s="33"/>
      <c r="C31" s="34"/>
      <c r="D31" s="22"/>
      <c r="E31" s="35">
        <f>SUM(E7:E30)</f>
        <v>0</v>
      </c>
      <c r="F31" s="36">
        <f>SUM(F7:F30)</f>
        <v>0</v>
      </c>
      <c r="G31" s="37">
        <f>SUM(G7:G30)</f>
        <v>0</v>
      </c>
      <c r="H31" s="29" t="str">
        <f t="shared" si="0"/>
        <v/>
      </c>
      <c r="I31" s="42"/>
      <c r="J31" s="42"/>
      <c r="K31" s="42"/>
      <c r="L31" s="42"/>
    </row>
  </sheetData>
  <mergeCells count="4">
    <mergeCell ref="A2:I2"/>
    <mergeCell ref="A3:I3"/>
    <mergeCell ref="A31:B31"/>
    <mergeCell ref="J4:L5"/>
  </mergeCells>
  <hyperlinks>
    <hyperlink ref="A1" location="索引目录!I14" display="返回索引页"/>
    <hyperlink ref="B1" location="流动负债汇总!B14"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3">
    <pageSetUpPr fitToPage="1"/>
  </sheetPr>
  <dimension ref="A1:J31"/>
  <sheetViews>
    <sheetView view="pageBreakPreview" zoomScale="80" zoomScaleNormal="90" workbookViewId="0">
      <pane ySplit="6" topLeftCell="A7" activePane="bottomLeft" state="frozen"/>
      <selection/>
      <selection pane="bottomLeft" activeCell="I21" sqref="I21"/>
    </sheetView>
  </sheetViews>
  <sheetFormatPr defaultColWidth="9" defaultRowHeight="15.75" customHeight="1"/>
  <cols>
    <col min="1" max="1" width="7.625" style="15" customWidth="1"/>
    <col min="2" max="2" width="31.75" style="15" customWidth="1"/>
    <col min="3" max="4" width="13.25" style="15" customWidth="1"/>
    <col min="5" max="5" width="14.5" style="15" hidden="1" customWidth="1" outlineLevel="1"/>
    <col min="6" max="6" width="20.625" style="15" customWidth="1" collapsed="1"/>
    <col min="7" max="7" width="20.625" style="15" customWidth="1"/>
    <col min="8" max="8" width="11.875" style="15" customWidth="1"/>
    <col min="9" max="9" width="10.25" style="15" customWidth="1"/>
    <col min="10" max="10" width="11.375" style="15" customWidth="1"/>
    <col min="11" max="16384" width="9" style="15"/>
  </cols>
  <sheetData>
    <row r="1" s="11" customFormat="1" ht="10.5" spans="1:9">
      <c r="A1" s="80" t="s">
        <v>324</v>
      </c>
      <c r="B1" s="17" t="s">
        <v>272</v>
      </c>
      <c r="C1" s="18"/>
      <c r="D1" s="18"/>
      <c r="E1" s="18"/>
      <c r="F1" s="18"/>
      <c r="G1" s="18"/>
      <c r="H1" s="18"/>
      <c r="I1" s="18"/>
    </row>
    <row r="2" s="12" customFormat="1" ht="30" customHeight="1" spans="1:9">
      <c r="A2" s="19" t="s">
        <v>1536</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9">
      <c r="A4" s="20"/>
      <c r="B4" s="20"/>
      <c r="C4" s="20"/>
      <c r="D4" s="20"/>
      <c r="E4" s="20"/>
      <c r="F4" s="20"/>
      <c r="G4" s="20"/>
      <c r="H4" s="20"/>
      <c r="I4" s="39" t="s">
        <v>1537</v>
      </c>
    </row>
    <row r="5" ht="15" customHeight="1" spans="1:9">
      <c r="A5" s="21" t="str">
        <f>封面!D7&amp;封面!F7</f>
        <v>产权持有单位：北京巴布科克·威尔科克斯有限公司</v>
      </c>
      <c r="I5" s="39" t="s">
        <v>327</v>
      </c>
    </row>
    <row r="6" s="13" customFormat="1" ht="25.15" customHeight="1" spans="1:10">
      <c r="A6" s="22" t="s">
        <v>328</v>
      </c>
      <c r="B6" s="22" t="s">
        <v>1538</v>
      </c>
      <c r="C6" s="22" t="s">
        <v>411</v>
      </c>
      <c r="D6" s="22" t="s">
        <v>410</v>
      </c>
      <c r="E6" s="23" t="s">
        <v>333</v>
      </c>
      <c r="F6" s="24" t="s">
        <v>334</v>
      </c>
      <c r="G6" s="22" t="s">
        <v>335</v>
      </c>
      <c r="H6" s="22" t="s">
        <v>337</v>
      </c>
      <c r="I6" s="22" t="s">
        <v>338</v>
      </c>
      <c r="J6" s="40" t="s">
        <v>345</v>
      </c>
    </row>
    <row r="7" ht="15" customHeight="1" spans="1:10">
      <c r="A7" s="25"/>
      <c r="B7" s="26"/>
      <c r="C7" s="27"/>
      <c r="D7" s="26"/>
      <c r="E7" s="28"/>
      <c r="F7" s="31"/>
      <c r="G7" s="29"/>
      <c r="H7" s="29" t="str">
        <f>IF(OR(F7=0,G7=0),"",(G7-F7)/ABS(F7)*100)</f>
        <v/>
      </c>
      <c r="I7" s="41"/>
      <c r="J7" s="41"/>
    </row>
    <row r="8" ht="15" customHeight="1" spans="1:10">
      <c r="A8" s="25"/>
      <c r="B8" s="26"/>
      <c r="C8" s="27"/>
      <c r="D8" s="26"/>
      <c r="E8" s="28"/>
      <c r="F8" s="31"/>
      <c r="G8" s="29"/>
      <c r="H8" s="29" t="str">
        <f t="shared" ref="H8:H31" si="0">IF(OR(F8=0,G8=0),"",(G8-F8)/ABS(F8)*100)</f>
        <v/>
      </c>
      <c r="I8" s="41"/>
      <c r="J8" s="41"/>
    </row>
    <row r="9" ht="15" customHeight="1" spans="1:10">
      <c r="A9" s="25"/>
      <c r="B9" s="26"/>
      <c r="C9" s="27"/>
      <c r="D9" s="26"/>
      <c r="E9" s="28"/>
      <c r="F9" s="31"/>
      <c r="G9" s="29"/>
      <c r="H9" s="29" t="str">
        <f t="shared" si="0"/>
        <v/>
      </c>
      <c r="I9" s="41"/>
      <c r="J9" s="41"/>
    </row>
    <row r="10" ht="15" customHeight="1" spans="1:10">
      <c r="A10" s="25"/>
      <c r="B10" s="26"/>
      <c r="C10" s="27"/>
      <c r="D10" s="26"/>
      <c r="E10" s="28"/>
      <c r="F10" s="31"/>
      <c r="G10" s="29"/>
      <c r="H10" s="29" t="str">
        <f t="shared" si="0"/>
        <v/>
      </c>
      <c r="I10" s="41"/>
      <c r="J10" s="41"/>
    </row>
    <row r="11" ht="15" customHeight="1" spans="1:10">
      <c r="A11" s="25"/>
      <c r="B11" s="26"/>
      <c r="C11" s="27"/>
      <c r="D11" s="26"/>
      <c r="E11" s="28"/>
      <c r="F11" s="31"/>
      <c r="G11" s="29"/>
      <c r="H11" s="29" t="str">
        <f t="shared" si="0"/>
        <v/>
      </c>
      <c r="I11" s="41"/>
      <c r="J11" s="41"/>
    </row>
    <row r="12" ht="15" customHeight="1" spans="1:10">
      <c r="A12" s="25"/>
      <c r="B12" s="26"/>
      <c r="C12" s="27"/>
      <c r="D12" s="26"/>
      <c r="E12" s="28"/>
      <c r="F12" s="31"/>
      <c r="G12" s="29"/>
      <c r="H12" s="29" t="str">
        <f t="shared" si="0"/>
        <v/>
      </c>
      <c r="I12" s="41"/>
      <c r="J12" s="41"/>
    </row>
    <row r="13" ht="15" customHeight="1" spans="1:10">
      <c r="A13" s="25"/>
      <c r="B13" s="26"/>
      <c r="C13" s="27"/>
      <c r="D13" s="26"/>
      <c r="E13" s="28"/>
      <c r="F13" s="31"/>
      <c r="G13" s="29"/>
      <c r="H13" s="29" t="str">
        <f t="shared" si="0"/>
        <v/>
      </c>
      <c r="I13" s="41"/>
      <c r="J13" s="41"/>
    </row>
    <row r="14" ht="15" customHeight="1" spans="1:10">
      <c r="A14" s="25"/>
      <c r="B14" s="26"/>
      <c r="C14" s="27"/>
      <c r="D14" s="26"/>
      <c r="E14" s="28"/>
      <c r="F14" s="31"/>
      <c r="G14" s="29"/>
      <c r="H14" s="29" t="str">
        <f t="shared" si="0"/>
        <v/>
      </c>
      <c r="I14" s="41"/>
      <c r="J14" s="41"/>
    </row>
    <row r="15" ht="15" customHeight="1" spans="1:10">
      <c r="A15" s="25"/>
      <c r="B15" s="26"/>
      <c r="C15" s="27"/>
      <c r="D15" s="26"/>
      <c r="E15" s="28"/>
      <c r="F15" s="31"/>
      <c r="G15" s="29"/>
      <c r="H15" s="29" t="str">
        <f t="shared" si="0"/>
        <v/>
      </c>
      <c r="I15" s="41"/>
      <c r="J15" s="41"/>
    </row>
    <row r="16" ht="15" customHeight="1" spans="1:10">
      <c r="A16" s="25"/>
      <c r="B16" s="26"/>
      <c r="C16" s="27"/>
      <c r="D16" s="26"/>
      <c r="E16" s="28"/>
      <c r="F16" s="31"/>
      <c r="G16" s="29"/>
      <c r="H16" s="29" t="str">
        <f t="shared" si="0"/>
        <v/>
      </c>
      <c r="I16" s="41"/>
      <c r="J16" s="41"/>
    </row>
    <row r="17" ht="15" customHeight="1" spans="1:10">
      <c r="A17" s="25"/>
      <c r="B17" s="26"/>
      <c r="C17" s="27"/>
      <c r="D17" s="26"/>
      <c r="E17" s="28"/>
      <c r="F17" s="31"/>
      <c r="G17" s="29"/>
      <c r="H17" s="29" t="str">
        <f t="shared" si="0"/>
        <v/>
      </c>
      <c r="I17" s="41"/>
      <c r="J17" s="41"/>
    </row>
    <row r="18" ht="15" customHeight="1" spans="1:10">
      <c r="A18" s="25"/>
      <c r="B18" s="26"/>
      <c r="C18" s="27"/>
      <c r="D18" s="26"/>
      <c r="E18" s="28"/>
      <c r="F18" s="31"/>
      <c r="G18" s="29"/>
      <c r="H18" s="29" t="str">
        <f t="shared" si="0"/>
        <v/>
      </c>
      <c r="I18" s="41"/>
      <c r="J18" s="41"/>
    </row>
    <row r="19" ht="15" customHeight="1" spans="1:10">
      <c r="A19" s="25"/>
      <c r="B19" s="26"/>
      <c r="C19" s="27"/>
      <c r="D19" s="26"/>
      <c r="E19" s="28"/>
      <c r="F19" s="31"/>
      <c r="G19" s="29"/>
      <c r="H19" s="29" t="str">
        <f t="shared" si="0"/>
        <v/>
      </c>
      <c r="I19" s="41"/>
      <c r="J19" s="41"/>
    </row>
    <row r="20" ht="15" customHeight="1" spans="1:10">
      <c r="A20" s="25"/>
      <c r="B20" s="26"/>
      <c r="C20" s="27"/>
      <c r="D20" s="26"/>
      <c r="E20" s="28"/>
      <c r="F20" s="31"/>
      <c r="G20" s="29"/>
      <c r="H20" s="29" t="str">
        <f t="shared" si="0"/>
        <v/>
      </c>
      <c r="I20" s="41"/>
      <c r="J20" s="41"/>
    </row>
    <row r="21" ht="15" customHeight="1" spans="1:10">
      <c r="A21" s="25"/>
      <c r="B21" s="26"/>
      <c r="C21" s="27"/>
      <c r="D21" s="26"/>
      <c r="E21" s="28"/>
      <c r="F21" s="31"/>
      <c r="G21" s="29"/>
      <c r="H21" s="29" t="str">
        <f t="shared" si="0"/>
        <v/>
      </c>
      <c r="I21" s="41"/>
      <c r="J21" s="41"/>
    </row>
    <row r="22" ht="15" customHeight="1" spans="1:10">
      <c r="A22" s="25"/>
      <c r="B22" s="26"/>
      <c r="C22" s="27"/>
      <c r="D22" s="26"/>
      <c r="E22" s="28"/>
      <c r="F22" s="31"/>
      <c r="G22" s="29"/>
      <c r="H22" s="29" t="str">
        <f t="shared" si="0"/>
        <v/>
      </c>
      <c r="I22" s="41"/>
      <c r="J22" s="41"/>
    </row>
    <row r="23" ht="15" customHeight="1" spans="1:10">
      <c r="A23" s="25"/>
      <c r="B23" s="26"/>
      <c r="C23" s="27"/>
      <c r="D23" s="26"/>
      <c r="E23" s="28"/>
      <c r="F23" s="31"/>
      <c r="G23" s="29"/>
      <c r="H23" s="29" t="str">
        <f t="shared" si="0"/>
        <v/>
      </c>
      <c r="I23" s="41"/>
      <c r="J23" s="41"/>
    </row>
    <row r="24" ht="15" customHeight="1" spans="1:10">
      <c r="A24" s="25"/>
      <c r="B24" s="26"/>
      <c r="C24" s="27"/>
      <c r="D24" s="26"/>
      <c r="E24" s="28"/>
      <c r="F24" s="31"/>
      <c r="G24" s="29"/>
      <c r="H24" s="29" t="str">
        <f t="shared" si="0"/>
        <v/>
      </c>
      <c r="I24" s="41"/>
      <c r="J24" s="41"/>
    </row>
    <row r="25" ht="15" customHeight="1" spans="1:10">
      <c r="A25" s="25"/>
      <c r="B25" s="26"/>
      <c r="C25" s="27"/>
      <c r="D25" s="26"/>
      <c r="E25" s="28"/>
      <c r="F25" s="31"/>
      <c r="G25" s="29"/>
      <c r="H25" s="29" t="str">
        <f t="shared" si="0"/>
        <v/>
      </c>
      <c r="I25" s="41"/>
      <c r="J25" s="41"/>
    </row>
    <row r="26" ht="15" customHeight="1" spans="1:10">
      <c r="A26" s="25"/>
      <c r="B26" s="26"/>
      <c r="C26" s="27"/>
      <c r="D26" s="26"/>
      <c r="E26" s="28"/>
      <c r="F26" s="31"/>
      <c r="G26" s="29"/>
      <c r="H26" s="29" t="str">
        <f t="shared" si="0"/>
        <v/>
      </c>
      <c r="I26" s="41"/>
      <c r="J26" s="41"/>
    </row>
    <row r="27" ht="15" customHeight="1" spans="1:10">
      <c r="A27" s="25"/>
      <c r="B27" s="26"/>
      <c r="C27" s="27"/>
      <c r="D27" s="26"/>
      <c r="E27" s="28"/>
      <c r="F27" s="31"/>
      <c r="G27" s="29"/>
      <c r="H27" s="29" t="str">
        <f t="shared" si="0"/>
        <v/>
      </c>
      <c r="I27" s="41"/>
      <c r="J27" s="41"/>
    </row>
    <row r="28" ht="15" customHeight="1" spans="1:10">
      <c r="A28" s="25"/>
      <c r="B28" s="26"/>
      <c r="C28" s="27"/>
      <c r="D28" s="26"/>
      <c r="E28" s="28"/>
      <c r="F28" s="31"/>
      <c r="G28" s="29"/>
      <c r="H28" s="29" t="str">
        <f t="shared" si="0"/>
        <v/>
      </c>
      <c r="I28" s="41"/>
      <c r="J28" s="41"/>
    </row>
    <row r="29" ht="15" customHeight="1" spans="1:10">
      <c r="A29" s="25"/>
      <c r="B29" s="26"/>
      <c r="C29" s="27"/>
      <c r="D29" s="26"/>
      <c r="E29" s="28"/>
      <c r="F29" s="31"/>
      <c r="G29" s="29"/>
      <c r="H29" s="29" t="str">
        <f t="shared" si="0"/>
        <v/>
      </c>
      <c r="I29" s="41"/>
      <c r="J29" s="41"/>
    </row>
    <row r="30" ht="15" customHeight="1" spans="1:10">
      <c r="A30" s="25"/>
      <c r="B30" s="26"/>
      <c r="C30" s="27"/>
      <c r="D30" s="26"/>
      <c r="E30" s="28"/>
      <c r="F30" s="31"/>
      <c r="G30" s="29"/>
      <c r="H30" s="29" t="str">
        <f t="shared" si="0"/>
        <v/>
      </c>
      <c r="I30" s="41"/>
      <c r="J30" s="41"/>
    </row>
    <row r="31" s="14" customFormat="1" ht="15" customHeight="1" spans="1:10">
      <c r="A31" s="32" t="s">
        <v>1519</v>
      </c>
      <c r="B31" s="33"/>
      <c r="C31" s="34"/>
      <c r="D31" s="22"/>
      <c r="E31" s="35">
        <f t="shared" ref="E31:G31" si="1">SUM(E7:E30)</f>
        <v>0</v>
      </c>
      <c r="F31" s="36">
        <f t="shared" si="1"/>
        <v>0</v>
      </c>
      <c r="G31" s="37">
        <f t="shared" si="1"/>
        <v>0</v>
      </c>
      <c r="H31" s="29" t="str">
        <f t="shared" si="0"/>
        <v/>
      </c>
      <c r="I31" s="42"/>
      <c r="J31" s="42"/>
    </row>
  </sheetData>
  <mergeCells count="3">
    <mergeCell ref="A2:I2"/>
    <mergeCell ref="A3:I3"/>
    <mergeCell ref="A31:B31"/>
  </mergeCells>
  <hyperlinks>
    <hyperlink ref="A1" location="索引目录!I14" display="返回索引页"/>
    <hyperlink ref="B1" location="流动负债汇总!B14"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84">
    <pageSetUpPr fitToPage="1"/>
  </sheetPr>
  <dimension ref="A1:K31"/>
  <sheetViews>
    <sheetView view="pageBreakPreview" zoomScale="80" zoomScaleNormal="90" workbookViewId="0">
      <pane ySplit="6" topLeftCell="A7" activePane="bottomLeft" state="frozen"/>
      <selection/>
      <selection pane="bottomLeft" activeCell="K6" sqref="K6"/>
    </sheetView>
  </sheetViews>
  <sheetFormatPr defaultColWidth="9" defaultRowHeight="15.75" customHeight="1"/>
  <cols>
    <col min="1" max="1" width="7.625" style="15" customWidth="1"/>
    <col min="2" max="2" width="26.5" style="15" customWidth="1"/>
    <col min="3" max="3" width="11.25" style="15" customWidth="1"/>
    <col min="4" max="4" width="11" style="15" customWidth="1"/>
    <col min="5" max="5" width="11.25" style="15" customWidth="1"/>
    <col min="6" max="6" width="15.125" style="15" hidden="1" customWidth="1" outlineLevel="1"/>
    <col min="7" max="7" width="20.625" style="15" customWidth="1" collapsed="1"/>
    <col min="8" max="8" width="20.625" style="15" customWidth="1"/>
    <col min="9" max="9" width="11" style="15" customWidth="1"/>
    <col min="10" max="10" width="9.625" style="15" customWidth="1"/>
    <col min="11" max="11" width="11.375" style="15" customWidth="1"/>
    <col min="12" max="16384" width="9" style="15"/>
  </cols>
  <sheetData>
    <row r="1" s="11" customFormat="1" ht="10.5" spans="1:10">
      <c r="A1" s="80" t="s">
        <v>324</v>
      </c>
      <c r="B1" s="17" t="s">
        <v>272</v>
      </c>
      <c r="C1" s="18"/>
      <c r="D1" s="18"/>
      <c r="E1" s="18"/>
      <c r="F1" s="18"/>
      <c r="G1" s="18"/>
      <c r="H1" s="18"/>
      <c r="I1" s="18"/>
      <c r="J1" s="18"/>
    </row>
    <row r="2" s="12" customFormat="1" ht="30" customHeight="1" spans="1:10">
      <c r="A2" s="19" t="s">
        <v>1539</v>
      </c>
      <c r="B2" s="19"/>
      <c r="C2" s="19"/>
      <c r="D2" s="19"/>
      <c r="E2" s="19"/>
      <c r="F2" s="19"/>
      <c r="G2" s="19"/>
      <c r="H2" s="19"/>
      <c r="I2" s="19"/>
      <c r="J2" s="19"/>
    </row>
    <row r="3" ht="15" customHeight="1" spans="1:10">
      <c r="A3" s="20" t="str">
        <f>CONCATENATE(封面!D9,封面!F9,封面!G9,封面!H9,封面!I9,封面!J9,封面!K9)</f>
        <v>评估基准日：2025年1月31日</v>
      </c>
      <c r="B3" s="20"/>
      <c r="C3" s="20"/>
      <c r="D3" s="20"/>
      <c r="E3" s="20"/>
      <c r="F3" s="20"/>
      <c r="G3" s="20"/>
      <c r="H3" s="38"/>
      <c r="I3" s="38"/>
      <c r="J3" s="38"/>
    </row>
    <row r="4" ht="15" customHeight="1" spans="1:10">
      <c r="A4" s="20"/>
      <c r="B4" s="20"/>
      <c r="C4" s="20"/>
      <c r="D4" s="20"/>
      <c r="E4" s="20"/>
      <c r="F4" s="20"/>
      <c r="G4" s="20"/>
      <c r="H4" s="38"/>
      <c r="I4" s="38"/>
      <c r="J4" s="39" t="s">
        <v>1540</v>
      </c>
    </row>
    <row r="5" ht="15" customHeight="1" spans="1:10">
      <c r="A5" s="21" t="str">
        <f>封面!D7&amp;封面!F7</f>
        <v>产权持有单位：北京巴布科克·威尔科克斯有限公司</v>
      </c>
      <c r="J5" s="39" t="s">
        <v>327</v>
      </c>
    </row>
    <row r="6" s="13" customFormat="1" ht="25.15" customHeight="1" spans="1:11">
      <c r="A6" s="22" t="s">
        <v>328</v>
      </c>
      <c r="B6" s="22" t="s">
        <v>1541</v>
      </c>
      <c r="C6" s="22" t="s">
        <v>411</v>
      </c>
      <c r="D6" s="22" t="s">
        <v>558</v>
      </c>
      <c r="E6" s="22" t="s">
        <v>1542</v>
      </c>
      <c r="F6" s="23" t="s">
        <v>333</v>
      </c>
      <c r="G6" s="24" t="s">
        <v>334</v>
      </c>
      <c r="H6" s="22" t="s">
        <v>335</v>
      </c>
      <c r="I6" s="22" t="s">
        <v>337</v>
      </c>
      <c r="J6" s="22" t="s">
        <v>338</v>
      </c>
      <c r="K6" s="40" t="s">
        <v>345</v>
      </c>
    </row>
    <row r="7" ht="15" customHeight="1" spans="1:11">
      <c r="A7" s="25"/>
      <c r="B7" s="26"/>
      <c r="C7" s="75"/>
      <c r="D7" s="75"/>
      <c r="E7" s="76"/>
      <c r="F7" s="28"/>
      <c r="G7" s="31"/>
      <c r="H7" s="29"/>
      <c r="I7" s="29" t="str">
        <f>IF(OR(G7=0,H7=0),"",(H7-G7)/ABS(G7)*100)</f>
        <v/>
      </c>
      <c r="J7" s="41"/>
      <c r="K7" s="41"/>
    </row>
    <row r="8" ht="15" customHeight="1" spans="1:11">
      <c r="A8" s="25"/>
      <c r="B8" s="26"/>
      <c r="C8" s="75"/>
      <c r="D8" s="75"/>
      <c r="E8" s="76"/>
      <c r="F8" s="28"/>
      <c r="G8" s="31"/>
      <c r="H8" s="29"/>
      <c r="I8" s="29" t="str">
        <f t="shared" ref="I8:I31" si="0">IF(OR(G8=0,H8=0),"",(H8-G8)/ABS(G8)*100)</f>
        <v/>
      </c>
      <c r="J8" s="41"/>
      <c r="K8" s="41"/>
    </row>
    <row r="9" ht="15" customHeight="1" spans="1:11">
      <c r="A9" s="25"/>
      <c r="B9" s="26"/>
      <c r="C9" s="75"/>
      <c r="D9" s="75"/>
      <c r="E9" s="76"/>
      <c r="F9" s="28"/>
      <c r="G9" s="31"/>
      <c r="H9" s="29"/>
      <c r="I9" s="29" t="str">
        <f t="shared" si="0"/>
        <v/>
      </c>
      <c r="J9" s="41"/>
      <c r="K9" s="41"/>
    </row>
    <row r="10" ht="15" customHeight="1" spans="1:11">
      <c r="A10" s="25"/>
      <c r="B10" s="26"/>
      <c r="C10" s="75"/>
      <c r="D10" s="75"/>
      <c r="E10" s="76"/>
      <c r="F10" s="28"/>
      <c r="G10" s="31"/>
      <c r="H10" s="29"/>
      <c r="I10" s="29" t="str">
        <f t="shared" si="0"/>
        <v/>
      </c>
      <c r="J10" s="41"/>
      <c r="K10" s="41"/>
    </row>
    <row r="11" ht="15" customHeight="1" spans="1:11">
      <c r="A11" s="25"/>
      <c r="B11" s="26"/>
      <c r="C11" s="75"/>
      <c r="D11" s="75"/>
      <c r="E11" s="76"/>
      <c r="F11" s="28"/>
      <c r="G11" s="31"/>
      <c r="H11" s="29"/>
      <c r="I11" s="29" t="str">
        <f t="shared" si="0"/>
        <v/>
      </c>
      <c r="J11" s="41"/>
      <c r="K11" s="41"/>
    </row>
    <row r="12" ht="15" customHeight="1" spans="1:11">
      <c r="A12" s="25"/>
      <c r="B12" s="26"/>
      <c r="C12" s="75"/>
      <c r="D12" s="75"/>
      <c r="E12" s="76"/>
      <c r="F12" s="28"/>
      <c r="G12" s="31"/>
      <c r="H12" s="29"/>
      <c r="I12" s="29" t="str">
        <f t="shared" si="0"/>
        <v/>
      </c>
      <c r="J12" s="41"/>
      <c r="K12" s="41"/>
    </row>
    <row r="13" ht="15" customHeight="1" spans="1:11">
      <c r="A13" s="25"/>
      <c r="B13" s="26"/>
      <c r="C13" s="75"/>
      <c r="D13" s="75"/>
      <c r="E13" s="76"/>
      <c r="F13" s="28"/>
      <c r="G13" s="31"/>
      <c r="H13" s="29"/>
      <c r="I13" s="29" t="str">
        <f t="shared" si="0"/>
        <v/>
      </c>
      <c r="J13" s="41"/>
      <c r="K13" s="41"/>
    </row>
    <row r="14" ht="15" customHeight="1" spans="1:11">
      <c r="A14" s="25"/>
      <c r="B14" s="26"/>
      <c r="C14" s="75"/>
      <c r="D14" s="75"/>
      <c r="E14" s="76"/>
      <c r="F14" s="28"/>
      <c r="G14" s="31"/>
      <c r="H14" s="29"/>
      <c r="I14" s="29" t="str">
        <f t="shared" si="0"/>
        <v/>
      </c>
      <c r="J14" s="41"/>
      <c r="K14" s="41"/>
    </row>
    <row r="15" ht="15" customHeight="1" spans="1:11">
      <c r="A15" s="25"/>
      <c r="B15" s="26"/>
      <c r="C15" s="75"/>
      <c r="D15" s="75"/>
      <c r="E15" s="76"/>
      <c r="F15" s="28"/>
      <c r="G15" s="31"/>
      <c r="H15" s="29"/>
      <c r="I15" s="29" t="str">
        <f t="shared" si="0"/>
        <v/>
      </c>
      <c r="J15" s="41"/>
      <c r="K15" s="41"/>
    </row>
    <row r="16" ht="15" customHeight="1" spans="1:11">
      <c r="A16" s="25"/>
      <c r="B16" s="26"/>
      <c r="C16" s="75"/>
      <c r="D16" s="75"/>
      <c r="E16" s="76"/>
      <c r="F16" s="28"/>
      <c r="G16" s="31"/>
      <c r="H16" s="29"/>
      <c r="I16" s="29" t="str">
        <f t="shared" si="0"/>
        <v/>
      </c>
      <c r="J16" s="41"/>
      <c r="K16" s="41"/>
    </row>
    <row r="17" ht="15" customHeight="1" spans="1:11">
      <c r="A17" s="25"/>
      <c r="B17" s="26"/>
      <c r="C17" s="75"/>
      <c r="D17" s="75"/>
      <c r="E17" s="76"/>
      <c r="F17" s="28"/>
      <c r="G17" s="31"/>
      <c r="H17" s="29"/>
      <c r="I17" s="29" t="str">
        <f t="shared" si="0"/>
        <v/>
      </c>
      <c r="J17" s="41"/>
      <c r="K17" s="41"/>
    </row>
    <row r="18" ht="15" customHeight="1" spans="1:11">
      <c r="A18" s="25"/>
      <c r="B18" s="26"/>
      <c r="C18" s="75"/>
      <c r="D18" s="75"/>
      <c r="E18" s="76"/>
      <c r="F18" s="28"/>
      <c r="G18" s="31"/>
      <c r="H18" s="29"/>
      <c r="I18" s="29" t="str">
        <f t="shared" si="0"/>
        <v/>
      </c>
      <c r="J18" s="41"/>
      <c r="K18" s="41"/>
    </row>
    <row r="19" ht="15" customHeight="1" spans="1:11">
      <c r="A19" s="25"/>
      <c r="B19" s="26"/>
      <c r="C19" s="75"/>
      <c r="D19" s="75"/>
      <c r="E19" s="76"/>
      <c r="F19" s="28"/>
      <c r="G19" s="31"/>
      <c r="H19" s="29"/>
      <c r="I19" s="29" t="str">
        <f t="shared" si="0"/>
        <v/>
      </c>
      <c r="J19" s="41"/>
      <c r="K19" s="41"/>
    </row>
    <row r="20" ht="15" customHeight="1" spans="1:11">
      <c r="A20" s="25"/>
      <c r="B20" s="26"/>
      <c r="C20" s="75"/>
      <c r="D20" s="75"/>
      <c r="E20" s="76"/>
      <c r="F20" s="28"/>
      <c r="G20" s="31"/>
      <c r="H20" s="29"/>
      <c r="I20" s="29" t="str">
        <f t="shared" si="0"/>
        <v/>
      </c>
      <c r="J20" s="41"/>
      <c r="K20" s="41"/>
    </row>
    <row r="21" ht="15" customHeight="1" spans="1:11">
      <c r="A21" s="25"/>
      <c r="B21" s="26"/>
      <c r="C21" s="75"/>
      <c r="D21" s="75"/>
      <c r="E21" s="76"/>
      <c r="F21" s="28"/>
      <c r="G21" s="31"/>
      <c r="H21" s="29"/>
      <c r="I21" s="29" t="str">
        <f t="shared" si="0"/>
        <v/>
      </c>
      <c r="J21" s="41"/>
      <c r="K21" s="41"/>
    </row>
    <row r="22" ht="15" customHeight="1" spans="1:11">
      <c r="A22" s="25"/>
      <c r="B22" s="26"/>
      <c r="C22" s="75"/>
      <c r="D22" s="75"/>
      <c r="E22" s="76"/>
      <c r="F22" s="28"/>
      <c r="G22" s="31"/>
      <c r="H22" s="29"/>
      <c r="I22" s="29" t="str">
        <f t="shared" si="0"/>
        <v/>
      </c>
      <c r="J22" s="41"/>
      <c r="K22" s="41"/>
    </row>
    <row r="23" ht="15" customHeight="1" spans="1:11">
      <c r="A23" s="25"/>
      <c r="B23" s="26"/>
      <c r="C23" s="75"/>
      <c r="D23" s="75"/>
      <c r="E23" s="76"/>
      <c r="F23" s="28"/>
      <c r="G23" s="31"/>
      <c r="H23" s="29"/>
      <c r="I23" s="29" t="str">
        <f t="shared" si="0"/>
        <v/>
      </c>
      <c r="J23" s="41"/>
      <c r="K23" s="41"/>
    </row>
    <row r="24" ht="15" customHeight="1" spans="1:11">
      <c r="A24" s="25"/>
      <c r="B24" s="26"/>
      <c r="C24" s="75"/>
      <c r="D24" s="75"/>
      <c r="E24" s="76"/>
      <c r="F24" s="28"/>
      <c r="G24" s="31"/>
      <c r="H24" s="29"/>
      <c r="I24" s="29" t="str">
        <f t="shared" si="0"/>
        <v/>
      </c>
      <c r="J24" s="41"/>
      <c r="K24" s="41"/>
    </row>
    <row r="25" ht="15" customHeight="1" spans="1:11">
      <c r="A25" s="25"/>
      <c r="B25" s="26"/>
      <c r="C25" s="75"/>
      <c r="D25" s="75"/>
      <c r="E25" s="76"/>
      <c r="F25" s="28"/>
      <c r="G25" s="31"/>
      <c r="H25" s="29"/>
      <c r="I25" s="29" t="str">
        <f t="shared" si="0"/>
        <v/>
      </c>
      <c r="J25" s="41"/>
      <c r="K25" s="41"/>
    </row>
    <row r="26" ht="15" customHeight="1" spans="1:11">
      <c r="A26" s="25"/>
      <c r="B26" s="26"/>
      <c r="C26" s="75"/>
      <c r="D26" s="75"/>
      <c r="E26" s="76"/>
      <c r="F26" s="28"/>
      <c r="G26" s="31"/>
      <c r="H26" s="29"/>
      <c r="I26" s="29" t="str">
        <f t="shared" si="0"/>
        <v/>
      </c>
      <c r="J26" s="41"/>
      <c r="K26" s="41"/>
    </row>
    <row r="27" ht="15" customHeight="1" spans="1:11">
      <c r="A27" s="25"/>
      <c r="B27" s="26"/>
      <c r="C27" s="75"/>
      <c r="D27" s="75"/>
      <c r="E27" s="76"/>
      <c r="F27" s="28"/>
      <c r="G27" s="31"/>
      <c r="H27" s="29"/>
      <c r="I27" s="29" t="str">
        <f t="shared" si="0"/>
        <v/>
      </c>
      <c r="J27" s="41"/>
      <c r="K27" s="41"/>
    </row>
    <row r="28" ht="15" customHeight="1" spans="1:11">
      <c r="A28" s="25"/>
      <c r="B28" s="26"/>
      <c r="C28" s="75"/>
      <c r="D28" s="75"/>
      <c r="E28" s="76"/>
      <c r="F28" s="28"/>
      <c r="G28" s="31"/>
      <c r="H28" s="29"/>
      <c r="I28" s="29" t="str">
        <f t="shared" si="0"/>
        <v/>
      </c>
      <c r="J28" s="41"/>
      <c r="K28" s="41"/>
    </row>
    <row r="29" ht="15" customHeight="1" spans="1:11">
      <c r="A29" s="25"/>
      <c r="B29" s="26"/>
      <c r="C29" s="75"/>
      <c r="D29" s="75"/>
      <c r="E29" s="76"/>
      <c r="F29" s="28"/>
      <c r="G29" s="31"/>
      <c r="H29" s="29"/>
      <c r="I29" s="29" t="str">
        <f t="shared" si="0"/>
        <v/>
      </c>
      <c r="J29" s="41"/>
      <c r="K29" s="41"/>
    </row>
    <row r="30" ht="15" customHeight="1" spans="1:11">
      <c r="A30" s="25"/>
      <c r="B30" s="26"/>
      <c r="C30" s="75"/>
      <c r="D30" s="75"/>
      <c r="E30" s="76"/>
      <c r="F30" s="28"/>
      <c r="G30" s="31"/>
      <c r="H30" s="29"/>
      <c r="I30" s="29" t="str">
        <f t="shared" si="0"/>
        <v/>
      </c>
      <c r="J30" s="41"/>
      <c r="K30" s="41"/>
    </row>
    <row r="31" s="14" customFormat="1" ht="15" customHeight="1" spans="1:11">
      <c r="A31" s="32" t="s">
        <v>1453</v>
      </c>
      <c r="B31" s="33"/>
      <c r="C31" s="77"/>
      <c r="D31" s="77"/>
      <c r="E31" s="81"/>
      <c r="F31" s="35">
        <f>SUM(F7:F30)</f>
        <v>0</v>
      </c>
      <c r="G31" s="36">
        <f>SUM(G7:G30)</f>
        <v>0</v>
      </c>
      <c r="H31" s="37">
        <f>SUM(H7:H30)</f>
        <v>0</v>
      </c>
      <c r="I31" s="29" t="str">
        <f t="shared" si="0"/>
        <v/>
      </c>
      <c r="J31" s="42"/>
      <c r="K31" s="42"/>
    </row>
  </sheetData>
  <mergeCells count="3">
    <mergeCell ref="A2:J2"/>
    <mergeCell ref="A3:J3"/>
    <mergeCell ref="A31:B31"/>
  </mergeCells>
  <hyperlinks>
    <hyperlink ref="A1" location="索引目录!I16" display="返回索引页"/>
    <hyperlink ref="B1" location="流动负债汇总!B1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2">
    <pageSetUpPr fitToPage="1"/>
  </sheetPr>
  <dimension ref="A1:J31"/>
  <sheetViews>
    <sheetView view="pageBreakPreview" zoomScale="80" zoomScaleNormal="90" workbookViewId="0">
      <pane ySplit="6" topLeftCell="A7" activePane="bottomLeft" state="frozen"/>
      <selection/>
      <selection pane="bottomLeft" activeCell="J6" sqref="J6"/>
    </sheetView>
  </sheetViews>
  <sheetFormatPr defaultColWidth="9" defaultRowHeight="15.75" customHeight="1"/>
  <cols>
    <col min="1" max="1" width="7.625" style="15" customWidth="1"/>
    <col min="2" max="2" width="31.75" style="15" customWidth="1"/>
    <col min="3" max="3" width="13.125" style="15" customWidth="1"/>
    <col min="4" max="4" width="18.25" style="15" customWidth="1"/>
    <col min="5" max="5" width="16.5" style="15" hidden="1" customWidth="1" outlineLevel="1"/>
    <col min="6" max="6" width="18.625" style="15" customWidth="1" collapsed="1"/>
    <col min="7" max="7" width="18.625" style="15" customWidth="1"/>
    <col min="8" max="8" width="10.75" style="15" customWidth="1"/>
    <col min="9" max="9" width="12.375" style="15" customWidth="1"/>
    <col min="10" max="10" width="11.375" style="15" customWidth="1"/>
    <col min="11" max="16384" width="9" style="15"/>
  </cols>
  <sheetData>
    <row r="1" s="11" customFormat="1" ht="10.5" spans="1:9">
      <c r="A1" s="80" t="s">
        <v>324</v>
      </c>
      <c r="B1" s="17" t="s">
        <v>272</v>
      </c>
      <c r="C1" s="18"/>
      <c r="D1" s="18"/>
      <c r="E1" s="18"/>
      <c r="F1" s="18"/>
      <c r="G1" s="18"/>
      <c r="H1" s="18"/>
      <c r="I1" s="18"/>
    </row>
    <row r="2" s="12" customFormat="1" ht="30" customHeight="1" spans="1:9">
      <c r="A2" s="19" t="s">
        <v>1543</v>
      </c>
      <c r="B2" s="19"/>
      <c r="C2" s="19"/>
      <c r="D2" s="19"/>
      <c r="E2" s="19"/>
      <c r="F2" s="19"/>
      <c r="G2" s="19"/>
      <c r="H2" s="19"/>
      <c r="I2" s="19"/>
    </row>
    <row r="3" ht="15" customHeight="1" spans="1:9">
      <c r="A3" s="20" t="str">
        <f>CONCATENATE(封面!D9,封面!F9,封面!G9,封面!H9,封面!I9,封面!J9,封面!K9)</f>
        <v>评估基准日：2025年1月31日</v>
      </c>
      <c r="B3" s="20"/>
      <c r="C3" s="20"/>
      <c r="D3" s="20"/>
      <c r="E3" s="20"/>
      <c r="F3" s="20"/>
      <c r="G3" s="20"/>
      <c r="H3" s="20"/>
      <c r="I3" s="38"/>
    </row>
    <row r="4" ht="15" customHeight="1" spans="1:9">
      <c r="A4" s="20"/>
      <c r="B4" s="20"/>
      <c r="C4" s="20"/>
      <c r="D4" s="20"/>
      <c r="E4" s="20"/>
      <c r="F4" s="20"/>
      <c r="G4" s="20"/>
      <c r="H4" s="20"/>
      <c r="I4" s="39" t="s">
        <v>1544</v>
      </c>
    </row>
    <row r="5" ht="15" customHeight="1" spans="1:9">
      <c r="A5" s="21" t="str">
        <f>封面!D7&amp;封面!F7</f>
        <v>产权持有单位：北京巴布科克·威尔科克斯有限公司</v>
      </c>
      <c r="I5" s="39" t="s">
        <v>327</v>
      </c>
    </row>
    <row r="6" s="13" customFormat="1" ht="25.5" customHeight="1" spans="1:10">
      <c r="A6" s="22" t="s">
        <v>328</v>
      </c>
      <c r="B6" s="22" t="s">
        <v>398</v>
      </c>
      <c r="C6" s="22" t="s">
        <v>411</v>
      </c>
      <c r="D6" s="22" t="s">
        <v>548</v>
      </c>
      <c r="E6" s="23" t="s">
        <v>333</v>
      </c>
      <c r="F6" s="24" t="s">
        <v>334</v>
      </c>
      <c r="G6" s="22" t="s">
        <v>335</v>
      </c>
      <c r="H6" s="22" t="s">
        <v>337</v>
      </c>
      <c r="I6" s="22" t="s">
        <v>338</v>
      </c>
      <c r="J6" s="40" t="s">
        <v>345</v>
      </c>
    </row>
    <row r="7" ht="15" customHeight="1" spans="1:10">
      <c r="A7" s="25"/>
      <c r="B7" s="26"/>
      <c r="C7" s="27"/>
      <c r="D7" s="57"/>
      <c r="E7" s="28"/>
      <c r="F7" s="29"/>
      <c r="G7" s="29"/>
      <c r="H7" s="29" t="str">
        <f>IF(OR(F7=0,G7=0),"",(G7-F7)/ABS(F7)*100)</f>
        <v/>
      </c>
      <c r="I7" s="41"/>
      <c r="J7" s="41"/>
    </row>
    <row r="8" ht="15" customHeight="1" spans="1:10">
      <c r="A8" s="25"/>
      <c r="B8" s="26"/>
      <c r="C8" s="27"/>
      <c r="D8" s="26"/>
      <c r="E8" s="28"/>
      <c r="F8" s="29"/>
      <c r="G8" s="29"/>
      <c r="H8" s="29" t="str">
        <f t="shared" ref="H8:H31" si="0">IF(OR(F8=0,G8=0),"",(G8-F8)/ABS(F8)*100)</f>
        <v/>
      </c>
      <c r="I8" s="41"/>
      <c r="J8" s="41"/>
    </row>
    <row r="9" ht="15" customHeight="1" spans="1:10">
      <c r="A9" s="25"/>
      <c r="B9" s="26"/>
      <c r="C9" s="27"/>
      <c r="D9" s="26"/>
      <c r="E9" s="28"/>
      <c r="F9" s="29"/>
      <c r="G9" s="29"/>
      <c r="H9" s="29" t="str">
        <f t="shared" si="0"/>
        <v/>
      </c>
      <c r="I9" s="41"/>
      <c r="J9" s="41"/>
    </row>
    <row r="10" ht="15" customHeight="1" spans="1:10">
      <c r="A10" s="25"/>
      <c r="B10" s="26"/>
      <c r="C10" s="27"/>
      <c r="D10" s="26"/>
      <c r="E10" s="28"/>
      <c r="F10" s="31"/>
      <c r="G10" s="29"/>
      <c r="H10" s="29" t="str">
        <f t="shared" si="0"/>
        <v/>
      </c>
      <c r="I10" s="41"/>
      <c r="J10" s="41"/>
    </row>
    <row r="11" ht="15" customHeight="1" spans="1:10">
      <c r="A11" s="25"/>
      <c r="B11" s="26"/>
      <c r="C11" s="27"/>
      <c r="D11" s="26"/>
      <c r="E11" s="28"/>
      <c r="F11" s="31"/>
      <c r="G11" s="29"/>
      <c r="H11" s="29" t="str">
        <f t="shared" si="0"/>
        <v/>
      </c>
      <c r="I11" s="41"/>
      <c r="J11" s="41"/>
    </row>
    <row r="12" ht="15" customHeight="1" spans="1:10">
      <c r="A12" s="25"/>
      <c r="B12" s="26"/>
      <c r="C12" s="27"/>
      <c r="D12" s="26"/>
      <c r="E12" s="28"/>
      <c r="F12" s="31"/>
      <c r="G12" s="29"/>
      <c r="H12" s="29" t="str">
        <f t="shared" si="0"/>
        <v/>
      </c>
      <c r="I12" s="41"/>
      <c r="J12" s="41"/>
    </row>
    <row r="13" ht="15" customHeight="1" spans="1:10">
      <c r="A13" s="25"/>
      <c r="B13" s="26"/>
      <c r="C13" s="27"/>
      <c r="D13" s="26"/>
      <c r="E13" s="28"/>
      <c r="F13" s="31"/>
      <c r="G13" s="29"/>
      <c r="H13" s="29" t="str">
        <f t="shared" si="0"/>
        <v/>
      </c>
      <c r="I13" s="41"/>
      <c r="J13" s="41"/>
    </row>
    <row r="14" ht="15" customHeight="1" spans="1:10">
      <c r="A14" s="25"/>
      <c r="B14" s="26"/>
      <c r="C14" s="27"/>
      <c r="D14" s="26"/>
      <c r="E14" s="28"/>
      <c r="F14" s="31"/>
      <c r="G14" s="29"/>
      <c r="H14" s="29" t="str">
        <f t="shared" si="0"/>
        <v/>
      </c>
      <c r="I14" s="41"/>
      <c r="J14" s="41"/>
    </row>
    <row r="15" ht="15" customHeight="1" spans="1:10">
      <c r="A15" s="25"/>
      <c r="B15" s="26"/>
      <c r="C15" s="27"/>
      <c r="D15" s="26"/>
      <c r="E15" s="28"/>
      <c r="F15" s="31"/>
      <c r="G15" s="29"/>
      <c r="H15" s="29" t="str">
        <f t="shared" si="0"/>
        <v/>
      </c>
      <c r="I15" s="41"/>
      <c r="J15" s="41"/>
    </row>
    <row r="16" ht="15" customHeight="1" spans="1:10">
      <c r="A16" s="25"/>
      <c r="B16" s="26"/>
      <c r="C16" s="27"/>
      <c r="D16" s="26"/>
      <c r="E16" s="28"/>
      <c r="F16" s="31"/>
      <c r="G16" s="29"/>
      <c r="H16" s="29" t="str">
        <f t="shared" si="0"/>
        <v/>
      </c>
      <c r="I16" s="41"/>
      <c r="J16" s="41"/>
    </row>
    <row r="17" ht="15" customHeight="1" spans="1:10">
      <c r="A17" s="25"/>
      <c r="B17" s="26"/>
      <c r="C17" s="27"/>
      <c r="D17" s="26"/>
      <c r="E17" s="28"/>
      <c r="F17" s="31"/>
      <c r="G17" s="29"/>
      <c r="H17" s="29" t="str">
        <f t="shared" si="0"/>
        <v/>
      </c>
      <c r="I17" s="41"/>
      <c r="J17" s="41"/>
    </row>
    <row r="18" ht="15" customHeight="1" spans="1:10">
      <c r="A18" s="25"/>
      <c r="B18" s="26"/>
      <c r="C18" s="27"/>
      <c r="D18" s="26"/>
      <c r="E18" s="28"/>
      <c r="F18" s="31"/>
      <c r="G18" s="29"/>
      <c r="H18" s="29" t="str">
        <f t="shared" si="0"/>
        <v/>
      </c>
      <c r="I18" s="41"/>
      <c r="J18" s="41"/>
    </row>
    <row r="19" ht="15" customHeight="1" spans="1:10">
      <c r="A19" s="25"/>
      <c r="B19" s="26"/>
      <c r="C19" s="27"/>
      <c r="D19" s="26"/>
      <c r="E19" s="28"/>
      <c r="F19" s="31"/>
      <c r="G19" s="29"/>
      <c r="H19" s="29" t="str">
        <f t="shared" si="0"/>
        <v/>
      </c>
      <c r="I19" s="41"/>
      <c r="J19" s="41"/>
    </row>
    <row r="20" ht="15" customHeight="1" spans="1:10">
      <c r="A20" s="25"/>
      <c r="B20" s="26"/>
      <c r="C20" s="27"/>
      <c r="D20" s="26"/>
      <c r="E20" s="28"/>
      <c r="F20" s="31"/>
      <c r="G20" s="29"/>
      <c r="H20" s="29" t="str">
        <f t="shared" si="0"/>
        <v/>
      </c>
      <c r="I20" s="41"/>
      <c r="J20" s="41"/>
    </row>
    <row r="21" ht="15" customHeight="1" spans="1:10">
      <c r="A21" s="25"/>
      <c r="B21" s="26"/>
      <c r="C21" s="27"/>
      <c r="D21" s="26"/>
      <c r="E21" s="28"/>
      <c r="F21" s="31"/>
      <c r="G21" s="29"/>
      <c r="H21" s="29" t="str">
        <f t="shared" si="0"/>
        <v/>
      </c>
      <c r="I21" s="41"/>
      <c r="J21" s="41"/>
    </row>
    <row r="22" ht="15" customHeight="1" spans="1:10">
      <c r="A22" s="25"/>
      <c r="B22" s="26"/>
      <c r="C22" s="27"/>
      <c r="D22" s="26"/>
      <c r="E22" s="28"/>
      <c r="F22" s="31"/>
      <c r="G22" s="29"/>
      <c r="H22" s="29" t="str">
        <f t="shared" si="0"/>
        <v/>
      </c>
      <c r="I22" s="41"/>
      <c r="J22" s="41"/>
    </row>
    <row r="23" ht="15" customHeight="1" spans="1:10">
      <c r="A23" s="25"/>
      <c r="B23" s="26"/>
      <c r="C23" s="27"/>
      <c r="D23" s="26"/>
      <c r="E23" s="28"/>
      <c r="F23" s="31"/>
      <c r="G23" s="29"/>
      <c r="H23" s="29" t="str">
        <f t="shared" si="0"/>
        <v/>
      </c>
      <c r="I23" s="41"/>
      <c r="J23" s="41"/>
    </row>
    <row r="24" ht="15" customHeight="1" spans="1:10">
      <c r="A24" s="25"/>
      <c r="B24" s="26"/>
      <c r="C24" s="27"/>
      <c r="D24" s="26"/>
      <c r="E24" s="28"/>
      <c r="F24" s="31"/>
      <c r="G24" s="29"/>
      <c r="H24" s="29" t="str">
        <f t="shared" si="0"/>
        <v/>
      </c>
      <c r="I24" s="41"/>
      <c r="J24" s="41"/>
    </row>
    <row r="25" ht="15" customHeight="1" spans="1:10">
      <c r="A25" s="25"/>
      <c r="B25" s="26"/>
      <c r="C25" s="27"/>
      <c r="D25" s="26"/>
      <c r="E25" s="28"/>
      <c r="F25" s="31"/>
      <c r="G25" s="29"/>
      <c r="H25" s="29" t="str">
        <f t="shared" si="0"/>
        <v/>
      </c>
      <c r="I25" s="41"/>
      <c r="J25" s="41"/>
    </row>
    <row r="26" ht="15" customHeight="1" spans="1:10">
      <c r="A26" s="25"/>
      <c r="B26" s="26"/>
      <c r="C26" s="27"/>
      <c r="D26" s="26"/>
      <c r="E26" s="28"/>
      <c r="F26" s="31"/>
      <c r="G26" s="29"/>
      <c r="H26" s="29" t="str">
        <f t="shared" si="0"/>
        <v/>
      </c>
      <c r="I26" s="41"/>
      <c r="J26" s="41"/>
    </row>
    <row r="27" ht="15" customHeight="1" spans="1:10">
      <c r="A27" s="25"/>
      <c r="B27" s="26"/>
      <c r="C27" s="27"/>
      <c r="D27" s="26"/>
      <c r="E27" s="28"/>
      <c r="F27" s="31"/>
      <c r="G27" s="29"/>
      <c r="H27" s="29" t="str">
        <f t="shared" si="0"/>
        <v/>
      </c>
      <c r="I27" s="41"/>
      <c r="J27" s="41"/>
    </row>
    <row r="28" ht="15" customHeight="1" spans="1:10">
      <c r="A28" s="25"/>
      <c r="B28" s="26"/>
      <c r="C28" s="27"/>
      <c r="D28" s="26"/>
      <c r="E28" s="28"/>
      <c r="F28" s="31"/>
      <c r="G28" s="29"/>
      <c r="H28" s="29" t="str">
        <f t="shared" si="0"/>
        <v/>
      </c>
      <c r="I28" s="41"/>
      <c r="J28" s="41"/>
    </row>
    <row r="29" ht="15" customHeight="1" spans="1:10">
      <c r="A29" s="25"/>
      <c r="B29" s="26"/>
      <c r="C29" s="27"/>
      <c r="D29" s="26"/>
      <c r="E29" s="28"/>
      <c r="F29" s="31"/>
      <c r="G29" s="29"/>
      <c r="H29" s="29" t="str">
        <f t="shared" si="0"/>
        <v/>
      </c>
      <c r="I29" s="41"/>
      <c r="J29" s="41"/>
    </row>
    <row r="30" ht="15" customHeight="1" spans="1:10">
      <c r="A30" s="25"/>
      <c r="B30" s="26"/>
      <c r="C30" s="27"/>
      <c r="D30" s="26"/>
      <c r="E30" s="28"/>
      <c r="F30" s="31"/>
      <c r="G30" s="29"/>
      <c r="H30" s="29" t="str">
        <f t="shared" si="0"/>
        <v/>
      </c>
      <c r="I30" s="41"/>
      <c r="J30" s="41"/>
    </row>
    <row r="31" s="14" customFormat="1" ht="15" customHeight="1" spans="1:10">
      <c r="A31" s="32" t="s">
        <v>1453</v>
      </c>
      <c r="B31" s="33"/>
      <c r="C31" s="34"/>
      <c r="D31" s="22"/>
      <c r="E31" s="35">
        <f>SUM(E7:E30)</f>
        <v>0</v>
      </c>
      <c r="F31" s="36">
        <f>SUM(F7:F30)</f>
        <v>0</v>
      </c>
      <c r="G31" s="37">
        <f>SUM(G7:G30)</f>
        <v>0</v>
      </c>
      <c r="H31" s="29" t="str">
        <f t="shared" si="0"/>
        <v/>
      </c>
      <c r="I31" s="42"/>
      <c r="J31" s="42"/>
    </row>
  </sheetData>
  <mergeCells count="3">
    <mergeCell ref="A2:I2"/>
    <mergeCell ref="A3:I3"/>
    <mergeCell ref="A31:B31"/>
  </mergeCells>
  <hyperlinks>
    <hyperlink ref="A1" location="索引目录!I17" display="返回索引页"/>
    <hyperlink ref="B1" location="流动负债汇总!B1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3">
    <tabColor theme="9" tint="-0.249977111117893"/>
  </sheetPr>
  <dimension ref="A1:G31"/>
  <sheetViews>
    <sheetView view="pageBreakPreview" zoomScale="80" zoomScaleNormal="90" workbookViewId="0">
      <pane xSplit="7" ySplit="6" topLeftCell="H7" activePane="bottomRight" state="frozen"/>
      <selection/>
      <selection pane="topRight"/>
      <selection pane="bottomLeft"/>
      <selection pane="bottomRight" activeCell="G19" sqref="G19"/>
    </sheetView>
  </sheetViews>
  <sheetFormatPr defaultColWidth="9" defaultRowHeight="15.75" customHeight="1" outlineLevelCol="6"/>
  <cols>
    <col min="1" max="1" width="9.25" style="15" customWidth="1"/>
    <col min="2" max="2" width="33.75" style="15" customWidth="1"/>
    <col min="3" max="3" width="16.625" style="15" hidden="1" customWidth="1" outlineLevel="1"/>
    <col min="4" max="4" width="20.625" style="15" customWidth="1" collapsed="1"/>
    <col min="5" max="7" width="20.625" style="15" customWidth="1"/>
    <col min="8" max="16384" width="9" style="15"/>
  </cols>
  <sheetData>
    <row r="1" s="11" customFormat="1" ht="10.5" spans="1:7">
      <c r="A1" s="17" t="s">
        <v>271</v>
      </c>
      <c r="B1" s="17" t="s">
        <v>272</v>
      </c>
      <c r="C1" s="18"/>
      <c r="D1" s="18"/>
      <c r="E1" s="18"/>
      <c r="F1" s="18"/>
      <c r="G1" s="18"/>
    </row>
    <row r="2" s="12" customFormat="1" ht="30" customHeight="1" spans="1:7">
      <c r="A2" s="19" t="s">
        <v>1545</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7">
      <c r="A4" s="20"/>
      <c r="B4" s="20"/>
      <c r="C4" s="20"/>
      <c r="D4" s="20"/>
      <c r="E4" s="20"/>
      <c r="F4" s="20"/>
      <c r="G4" s="65" t="s">
        <v>1546</v>
      </c>
    </row>
    <row r="5" ht="15" customHeight="1" spans="1:7">
      <c r="A5" s="21" t="str">
        <f>封面!D7&amp;封面!F7</f>
        <v>产权持有单位：北京巴布科克·威尔科克斯有限公司</v>
      </c>
      <c r="G5" s="65" t="s">
        <v>327</v>
      </c>
    </row>
    <row r="6" s="13" customFormat="1" ht="15" customHeight="1" spans="1:7">
      <c r="A6" s="66" t="s">
        <v>275</v>
      </c>
      <c r="B6" s="66" t="s">
        <v>276</v>
      </c>
      <c r="C6" s="67" t="s">
        <v>277</v>
      </c>
      <c r="D6" s="79" t="s">
        <v>278</v>
      </c>
      <c r="E6" s="66" t="s">
        <v>279</v>
      </c>
      <c r="F6" s="68" t="s">
        <v>432</v>
      </c>
      <c r="G6" s="66" t="s">
        <v>356</v>
      </c>
    </row>
    <row r="7" ht="15" customHeight="1" spans="1:7">
      <c r="A7" s="69" t="s">
        <v>1547</v>
      </c>
      <c r="B7" s="41" t="s">
        <v>79</v>
      </c>
      <c r="C7" s="28">
        <f>长期借款!I31</f>
        <v>0</v>
      </c>
      <c r="D7" s="31">
        <f>长期借款!J31</f>
        <v>0</v>
      </c>
      <c r="E7" s="29">
        <f>长期借款!L31</f>
        <v>0</v>
      </c>
      <c r="F7" s="70" t="str">
        <f>IF(OR(AND(D7=0,E7=0),E7=0),"",E7-D7)</f>
        <v/>
      </c>
      <c r="G7" s="70" t="str">
        <f>IF(ISERROR(F7/D7),"",F7/ABS(D7)*100)</f>
        <v/>
      </c>
    </row>
    <row r="8" ht="15" customHeight="1" spans="1:7">
      <c r="A8" s="69" t="s">
        <v>1548</v>
      </c>
      <c r="B8" s="41" t="s">
        <v>81</v>
      </c>
      <c r="C8" s="28">
        <f>应付债券!G31</f>
        <v>0</v>
      </c>
      <c r="D8" s="31">
        <f>应付债券!H31</f>
        <v>0</v>
      </c>
      <c r="E8" s="29">
        <f>应付债券!I31</f>
        <v>0</v>
      </c>
      <c r="F8" s="29" t="str">
        <f t="shared" ref="F8:F29" si="0">IF(OR(AND(D8=0,E8=0),E8=0),"",E8-D8)</f>
        <v/>
      </c>
      <c r="G8" s="71" t="str">
        <f t="shared" ref="G8:G29" si="1">IF(ISERROR(F8/D8),"",F8/ABS(D8)*100)</f>
        <v/>
      </c>
    </row>
    <row r="9" ht="15" customHeight="1" spans="1:7">
      <c r="A9" s="69" t="s">
        <v>1549</v>
      </c>
      <c r="B9" s="41" t="s">
        <v>83</v>
      </c>
      <c r="C9" s="28">
        <f>租赁负债!E31</f>
        <v>0</v>
      </c>
      <c r="D9" s="31">
        <f>租赁负债!F31</f>
        <v>0</v>
      </c>
      <c r="E9" s="29">
        <f>租赁负债!G31</f>
        <v>0</v>
      </c>
      <c r="F9" s="29" t="str">
        <f t="shared" si="0"/>
        <v/>
      </c>
      <c r="G9" s="71" t="str">
        <f t="shared" si="1"/>
        <v/>
      </c>
    </row>
    <row r="10" ht="15" customHeight="1" spans="1:7">
      <c r="A10" s="69" t="s">
        <v>1550</v>
      </c>
      <c r="B10" s="41" t="s">
        <v>85</v>
      </c>
      <c r="C10" s="28">
        <f>长期应付款汇总!C28</f>
        <v>0</v>
      </c>
      <c r="D10" s="31">
        <f>长期应付款汇总!D28</f>
        <v>0</v>
      </c>
      <c r="E10" s="29">
        <f>长期应付款汇总!E28</f>
        <v>0</v>
      </c>
      <c r="F10" s="29" t="str">
        <f t="shared" si="0"/>
        <v/>
      </c>
      <c r="G10" s="71" t="str">
        <f t="shared" si="1"/>
        <v/>
      </c>
    </row>
    <row r="11" ht="15" customHeight="1" spans="1:7">
      <c r="A11" s="69" t="s">
        <v>1551</v>
      </c>
      <c r="B11" s="41" t="s">
        <v>89</v>
      </c>
      <c r="C11" s="28">
        <f>预计负债!E31</f>
        <v>0</v>
      </c>
      <c r="D11" s="31">
        <f>预计负债!F31</f>
        <v>0</v>
      </c>
      <c r="E11" s="29">
        <f>预计负债!G31</f>
        <v>0</v>
      </c>
      <c r="F11" s="29" t="str">
        <f t="shared" si="0"/>
        <v/>
      </c>
      <c r="G11" s="71" t="str">
        <f t="shared" si="1"/>
        <v/>
      </c>
    </row>
    <row r="12" ht="15" customHeight="1" spans="1:7">
      <c r="A12" s="69" t="s">
        <v>1552</v>
      </c>
      <c r="B12" s="41" t="s">
        <v>91</v>
      </c>
      <c r="C12" s="28">
        <f>递延收益!E31</f>
        <v>0</v>
      </c>
      <c r="D12" s="31">
        <f>递延收益!F31</f>
        <v>0</v>
      </c>
      <c r="E12" s="29">
        <f>递延收益!G31</f>
        <v>0</v>
      </c>
      <c r="F12" s="29" t="str">
        <f t="shared" si="0"/>
        <v/>
      </c>
      <c r="G12" s="71" t="str">
        <f t="shared" si="1"/>
        <v/>
      </c>
    </row>
    <row r="13" ht="15" customHeight="1" spans="1:7">
      <c r="A13" s="69" t="s">
        <v>1553</v>
      </c>
      <c r="B13" s="41" t="s">
        <v>93</v>
      </c>
      <c r="C13" s="28">
        <f>递延所得税负债!D31</f>
        <v>0</v>
      </c>
      <c r="D13" s="31">
        <f>递延所得税负债!E31</f>
        <v>0</v>
      </c>
      <c r="E13" s="29">
        <f>递延所得税负债!F31</f>
        <v>0</v>
      </c>
      <c r="F13" s="29" t="str">
        <f t="shared" si="0"/>
        <v/>
      </c>
      <c r="G13" s="71" t="str">
        <f t="shared" si="1"/>
        <v/>
      </c>
    </row>
    <row r="14" ht="15" customHeight="1" spans="1:7">
      <c r="A14" s="69" t="s">
        <v>1554</v>
      </c>
      <c r="B14" s="41" t="s">
        <v>95</v>
      </c>
      <c r="C14" s="28">
        <f>其他非流动负债!E31</f>
        <v>0</v>
      </c>
      <c r="D14" s="31">
        <f>其他非流动负债!F31</f>
        <v>0</v>
      </c>
      <c r="E14" s="29">
        <f>其他非流动负债!G31</f>
        <v>0</v>
      </c>
      <c r="F14" s="29" t="str">
        <f t="shared" si="0"/>
        <v/>
      </c>
      <c r="G14" s="71" t="str">
        <f t="shared" si="1"/>
        <v/>
      </c>
    </row>
    <row r="15" ht="15" customHeight="1" spans="1:7">
      <c r="A15" s="25"/>
      <c r="B15" s="41"/>
      <c r="C15" s="28"/>
      <c r="D15" s="31"/>
      <c r="E15" s="29"/>
      <c r="F15" s="29"/>
      <c r="G15" s="71"/>
    </row>
    <row r="16" ht="15" customHeight="1" spans="1:7">
      <c r="A16" s="25"/>
      <c r="B16" s="41"/>
      <c r="C16" s="28"/>
      <c r="D16" s="31"/>
      <c r="E16" s="29"/>
      <c r="G16" s="29"/>
    </row>
    <row r="17" ht="15" customHeight="1" spans="1:7">
      <c r="A17" s="25"/>
      <c r="B17" s="41"/>
      <c r="C17" s="28"/>
      <c r="D17" s="31"/>
      <c r="E17" s="29"/>
      <c r="F17" s="29"/>
      <c r="G17" s="71"/>
    </row>
    <row r="18" ht="15" customHeight="1" spans="1:7">
      <c r="A18" s="25"/>
      <c r="B18" s="41"/>
      <c r="C18" s="28"/>
      <c r="D18" s="31"/>
      <c r="E18" s="29"/>
      <c r="F18" s="29"/>
      <c r="G18" s="71"/>
    </row>
    <row r="19" ht="15" customHeight="1" spans="1:7">
      <c r="A19" s="25"/>
      <c r="B19" s="41"/>
      <c r="C19" s="28"/>
      <c r="D19" s="31"/>
      <c r="E19" s="29"/>
      <c r="F19" s="29"/>
      <c r="G19" s="71"/>
    </row>
    <row r="20" ht="15" customHeight="1" spans="1:7">
      <c r="A20" s="25"/>
      <c r="B20" s="41"/>
      <c r="C20" s="28"/>
      <c r="D20" s="31"/>
      <c r="E20" s="29"/>
      <c r="F20" s="29"/>
      <c r="G20" s="71"/>
    </row>
    <row r="21" ht="15" customHeight="1" spans="1:7">
      <c r="A21" s="25"/>
      <c r="B21" s="41"/>
      <c r="C21" s="28"/>
      <c r="D21" s="31"/>
      <c r="E21" s="29"/>
      <c r="F21" s="29"/>
      <c r="G21" s="71"/>
    </row>
    <row r="22" ht="15" customHeight="1" spans="1:7">
      <c r="A22" s="25"/>
      <c r="B22" s="41"/>
      <c r="C22" s="28"/>
      <c r="D22" s="31"/>
      <c r="E22" s="29"/>
      <c r="F22" s="29"/>
      <c r="G22" s="71"/>
    </row>
    <row r="23" ht="15" customHeight="1" spans="1:7">
      <c r="A23" s="25"/>
      <c r="B23" s="41"/>
      <c r="C23" s="28"/>
      <c r="D23" s="31"/>
      <c r="E23" s="29"/>
      <c r="F23" s="29"/>
      <c r="G23" s="71"/>
    </row>
    <row r="24" ht="15" customHeight="1" spans="1:7">
      <c r="A24" s="25"/>
      <c r="B24" s="41"/>
      <c r="C24" s="28"/>
      <c r="D24" s="31"/>
      <c r="E24" s="29"/>
      <c r="F24" s="29"/>
      <c r="G24" s="71"/>
    </row>
    <row r="25" ht="15" customHeight="1" spans="1:7">
      <c r="A25" s="25"/>
      <c r="B25" s="41"/>
      <c r="C25" s="28"/>
      <c r="D25" s="31"/>
      <c r="E25" s="29"/>
      <c r="F25" s="29"/>
      <c r="G25" s="71"/>
    </row>
    <row r="26" ht="15" customHeight="1" spans="1:7">
      <c r="A26" s="25"/>
      <c r="B26" s="41"/>
      <c r="C26" s="28"/>
      <c r="D26" s="31"/>
      <c r="E26" s="29"/>
      <c r="F26" s="29"/>
      <c r="G26" s="71"/>
    </row>
    <row r="27" ht="15" customHeight="1" spans="1:7">
      <c r="A27" s="69"/>
      <c r="B27" s="72"/>
      <c r="C27" s="28"/>
      <c r="D27" s="31"/>
      <c r="E27" s="29"/>
      <c r="F27" s="29"/>
      <c r="G27" s="71"/>
    </row>
    <row r="28" ht="15" customHeight="1" spans="1:7">
      <c r="A28" s="69"/>
      <c r="B28" s="72"/>
      <c r="C28" s="28"/>
      <c r="D28" s="31"/>
      <c r="E28" s="29"/>
      <c r="F28" s="29"/>
      <c r="G28" s="71"/>
    </row>
    <row r="29" s="14" customFormat="1" ht="15" customHeight="1" spans="1:7">
      <c r="A29" s="66" t="s">
        <v>1555</v>
      </c>
      <c r="B29" s="22" t="s">
        <v>249</v>
      </c>
      <c r="C29" s="35">
        <f>SUM(C7:C28)</f>
        <v>0</v>
      </c>
      <c r="D29" s="36">
        <f>SUM(D7:D28)</f>
        <v>0</v>
      </c>
      <c r="E29" s="37">
        <f>SUM(E7:E28)</f>
        <v>0</v>
      </c>
      <c r="F29" s="37" t="str">
        <f t="shared" si="0"/>
        <v/>
      </c>
      <c r="G29" s="73" t="str">
        <f t="shared" si="1"/>
        <v/>
      </c>
    </row>
    <row r="30" ht="15" customHeight="1" spans="1:7">
      <c r="A30" s="15" t="str">
        <f>CONCATENATE(封面!$D$11,封面!$G$11)</f>
        <v>产权持有单位填表人：侯鹏浩</v>
      </c>
      <c r="E30" s="15" t="str">
        <f>"评估人员："&amp;封面!$G$20</f>
        <v>评估人员：</v>
      </c>
      <c r="G30" s="65" t="s">
        <v>313</v>
      </c>
    </row>
    <row r="31" ht="15" customHeight="1" spans="1:1">
      <c r="A31" s="15" t="str">
        <f>CONCATENATE(封面!$D$13,封面!$F$13,封面!$G$13,封面!$H$13,封面!$I$13,封面!$J$13,封面!$K$13)</f>
        <v>填表日期：2025年2月21日</v>
      </c>
    </row>
  </sheetData>
  <mergeCells count="2">
    <mergeCell ref="A2:G2"/>
    <mergeCell ref="A3:G3"/>
  </mergeCells>
  <hyperlinks>
    <hyperlink ref="A1" location="索引目录!G20" display="返回索引页"/>
    <hyperlink ref="B1" location="评估结果分类汇总表!B85" display="返回"/>
    <hyperlink ref="B7" location="长期借款!B1" display="长期借款"/>
    <hyperlink ref="B8" location="应付债券!B1" display="应付债券"/>
    <hyperlink ref="B10" location="长期应付款合计!B1" display="长期应付款"/>
    <hyperlink ref="B12" location="递延收益!A1" display="递延收益"/>
    <hyperlink ref="B11" location="预计负债!B1" display="预计负债"/>
    <hyperlink ref="B13" location="递延所得税负债!B1" display="递延所得税负债"/>
    <hyperlink ref="B14" location="其他非流动负债!B1" display="其他非流动负债"/>
    <hyperlink ref="B9" location="租赁负债!B1" display="租赁负债"/>
  </hyperlinks>
  <printOptions horizontalCentered="1"/>
  <pageMargins left="0.393700787401575" right="0.393700787401575" top="0.984251968503937" bottom="0.47244094488189" header="0.984251968503937" footer="0.47244094488189"/>
  <pageSetup paperSize="9" fitToHeight="0" orientation="landscape"/>
  <headerFooter alignWithMargins="0">
    <oddFooter>&amp;C&amp;"宋体,常规"&amp;9
&amp;R&amp;"宋体,常规"&amp;9</oddFooter>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485">
    <pageSetUpPr fitToPage="1"/>
  </sheetPr>
  <dimension ref="A1:Q31"/>
  <sheetViews>
    <sheetView view="pageBreakPreview" zoomScale="80" zoomScaleNormal="90" workbookViewId="0">
      <pane ySplit="6" topLeftCell="A7" activePane="bottomLeft" state="frozen"/>
      <selection/>
      <selection pane="bottomLeft" activeCell="O4" sqref="O4:Q5"/>
    </sheetView>
  </sheetViews>
  <sheetFormatPr defaultColWidth="9" defaultRowHeight="15.75" customHeight="1"/>
  <cols>
    <col min="1" max="1" width="7.625" style="15" customWidth="1"/>
    <col min="2" max="2" width="22.75" style="15" customWidth="1"/>
    <col min="3" max="4" width="9.125" style="15" customWidth="1"/>
    <col min="5" max="6" width="7.75" style="15" customWidth="1"/>
    <col min="7" max="7" width="4.75" style="15" customWidth="1"/>
    <col min="8" max="8" width="8.25" style="15" customWidth="1"/>
    <col min="9" max="9" width="12.25" style="15" hidden="1" customWidth="1" outlineLevel="1"/>
    <col min="10" max="10" width="13.625" style="15" customWidth="1" collapsed="1"/>
    <col min="11" max="11" width="10.125" style="15" customWidth="1"/>
    <col min="12" max="13" width="12" style="15" customWidth="1"/>
    <col min="14" max="14" width="10.625" style="15" customWidth="1"/>
    <col min="15" max="15" width="11.375" style="15" customWidth="1"/>
    <col min="16" max="16384" width="9" style="15"/>
  </cols>
  <sheetData>
    <row r="1" s="11" customFormat="1" ht="12.4" customHeight="1" spans="1:14">
      <c r="A1" s="16" t="s">
        <v>324</v>
      </c>
      <c r="B1" s="17" t="s">
        <v>272</v>
      </c>
      <c r="C1" s="18"/>
      <c r="D1" s="18"/>
      <c r="E1" s="18"/>
      <c r="F1" s="18"/>
      <c r="G1" s="18"/>
      <c r="H1" s="18"/>
      <c r="I1" s="18"/>
      <c r="J1" s="18"/>
      <c r="K1" s="18"/>
      <c r="L1" s="18"/>
      <c r="M1" s="18"/>
      <c r="N1" s="18"/>
    </row>
    <row r="2" s="12" customFormat="1" ht="30" customHeight="1" spans="1:14">
      <c r="A2" s="19" t="s">
        <v>1556</v>
      </c>
      <c r="B2" s="19"/>
      <c r="C2" s="19"/>
      <c r="D2" s="19"/>
      <c r="E2" s="19"/>
      <c r="F2" s="19"/>
      <c r="G2" s="19"/>
      <c r="H2" s="19"/>
      <c r="I2" s="19"/>
      <c r="J2" s="19"/>
      <c r="K2" s="19"/>
      <c r="L2" s="19"/>
      <c r="M2" s="19"/>
      <c r="N2" s="19"/>
    </row>
    <row r="3" ht="15" customHeight="1" spans="1:14">
      <c r="A3" s="20" t="str">
        <f>CONCATENATE(封面!D9,封面!F9,封面!G9,封面!H9,封面!I9,封面!J9,封面!K9)</f>
        <v>评估基准日：2025年1月31日</v>
      </c>
      <c r="B3" s="20"/>
      <c r="C3" s="20"/>
      <c r="D3" s="20"/>
      <c r="E3" s="20"/>
      <c r="F3" s="20"/>
      <c r="G3" s="20"/>
      <c r="H3" s="20"/>
      <c r="I3" s="20"/>
      <c r="J3" s="38"/>
      <c r="K3" s="38"/>
      <c r="L3" s="38"/>
      <c r="M3" s="38"/>
      <c r="N3" s="38"/>
    </row>
    <row r="4" ht="15" customHeight="1" spans="1:17">
      <c r="A4" s="20"/>
      <c r="B4" s="20"/>
      <c r="C4" s="20"/>
      <c r="D4" s="20"/>
      <c r="E4" s="20"/>
      <c r="F4" s="20"/>
      <c r="G4" s="20"/>
      <c r="H4" s="20"/>
      <c r="I4" s="20"/>
      <c r="J4" s="38"/>
      <c r="K4" s="38"/>
      <c r="L4" s="38"/>
      <c r="M4" s="38"/>
      <c r="N4" s="39" t="s">
        <v>1557</v>
      </c>
      <c r="O4" s="53" t="s">
        <v>342</v>
      </c>
      <c r="P4" s="54"/>
      <c r="Q4" s="54"/>
    </row>
    <row r="5" ht="15" customHeight="1" spans="1:17">
      <c r="A5" s="21" t="str">
        <f>封面!D7&amp;封面!F7</f>
        <v>产权持有单位：北京巴布科克·威尔科克斯有限公司</v>
      </c>
      <c r="N5" s="39" t="s">
        <v>327</v>
      </c>
      <c r="O5" s="55"/>
      <c r="P5" s="55"/>
      <c r="Q5" s="55"/>
    </row>
    <row r="6" s="13" customFormat="1" ht="25.15" customHeight="1" spans="1:17">
      <c r="A6" s="22" t="s">
        <v>328</v>
      </c>
      <c r="B6" s="22" t="s">
        <v>1476</v>
      </c>
      <c r="C6" s="22" t="s">
        <v>411</v>
      </c>
      <c r="D6" s="22" t="s">
        <v>558</v>
      </c>
      <c r="E6" s="22" t="s">
        <v>1477</v>
      </c>
      <c r="F6" s="22" t="s">
        <v>1478</v>
      </c>
      <c r="G6" s="22" t="s">
        <v>330</v>
      </c>
      <c r="H6" s="22" t="s">
        <v>1479</v>
      </c>
      <c r="I6" s="23" t="s">
        <v>333</v>
      </c>
      <c r="J6" s="24" t="s">
        <v>334</v>
      </c>
      <c r="K6" s="22" t="s">
        <v>1480</v>
      </c>
      <c r="L6" s="22" t="s">
        <v>335</v>
      </c>
      <c r="M6" s="22" t="s">
        <v>337</v>
      </c>
      <c r="N6" s="22" t="s">
        <v>338</v>
      </c>
      <c r="O6" s="60" t="s">
        <v>345</v>
      </c>
      <c r="P6" s="60" t="s">
        <v>401</v>
      </c>
      <c r="Q6" s="60" t="s">
        <v>374</v>
      </c>
    </row>
    <row r="7" ht="15" customHeight="1" spans="1:17">
      <c r="A7" s="25"/>
      <c r="B7" s="26"/>
      <c r="C7" s="75"/>
      <c r="D7" s="75"/>
      <c r="E7" s="76"/>
      <c r="F7" s="76"/>
      <c r="G7" s="25"/>
      <c r="H7" s="29"/>
      <c r="I7" s="28"/>
      <c r="J7" s="31"/>
      <c r="K7" s="78"/>
      <c r="L7" s="29"/>
      <c r="M7" s="29" t="str">
        <f>IF(OR(J7=0,L7=0),"",(L7-J7)/ABS(J7)*100)</f>
        <v/>
      </c>
      <c r="N7" s="41"/>
      <c r="O7" s="41"/>
      <c r="P7" s="41"/>
      <c r="Q7" s="41"/>
    </row>
    <row r="8" ht="15" customHeight="1" spans="1:17">
      <c r="A8" s="25"/>
      <c r="B8" s="26"/>
      <c r="C8" s="75"/>
      <c r="D8" s="75"/>
      <c r="E8" s="25"/>
      <c r="F8" s="25"/>
      <c r="G8" s="25"/>
      <c r="H8" s="29"/>
      <c r="I8" s="28"/>
      <c r="J8" s="31"/>
      <c r="K8" s="78"/>
      <c r="L8" s="29"/>
      <c r="M8" s="29" t="str">
        <f t="shared" ref="M8:M31" si="0">IF(OR(J8=0,L8=0),"",(L8-J8)/ABS(J8)*100)</f>
        <v/>
      </c>
      <c r="N8" s="41"/>
      <c r="O8" s="41"/>
      <c r="P8" s="41"/>
      <c r="Q8" s="41"/>
    </row>
    <row r="9" ht="15" customHeight="1" spans="1:17">
      <c r="A9" s="25"/>
      <c r="B9" s="26"/>
      <c r="C9" s="75"/>
      <c r="D9" s="75"/>
      <c r="E9" s="25"/>
      <c r="F9" s="25"/>
      <c r="G9" s="25"/>
      <c r="H9" s="29"/>
      <c r="I9" s="28"/>
      <c r="J9" s="31"/>
      <c r="K9" s="78"/>
      <c r="L9" s="29"/>
      <c r="M9" s="29" t="str">
        <f t="shared" si="0"/>
        <v/>
      </c>
      <c r="N9" s="41"/>
      <c r="O9" s="41"/>
      <c r="P9" s="41"/>
      <c r="Q9" s="41"/>
    </row>
    <row r="10" ht="15" customHeight="1" spans="1:17">
      <c r="A10" s="25"/>
      <c r="B10" s="26"/>
      <c r="C10" s="75"/>
      <c r="D10" s="75"/>
      <c r="E10" s="25"/>
      <c r="F10" s="25"/>
      <c r="G10" s="25"/>
      <c r="H10" s="29"/>
      <c r="I10" s="28"/>
      <c r="J10" s="31"/>
      <c r="K10" s="78"/>
      <c r="L10" s="29"/>
      <c r="M10" s="29" t="str">
        <f t="shared" si="0"/>
        <v/>
      </c>
      <c r="N10" s="41"/>
      <c r="O10" s="41"/>
      <c r="P10" s="41"/>
      <c r="Q10" s="41"/>
    </row>
    <row r="11" ht="15" customHeight="1" spans="1:17">
      <c r="A11" s="25"/>
      <c r="B11" s="26"/>
      <c r="C11" s="75"/>
      <c r="D11" s="75"/>
      <c r="E11" s="25"/>
      <c r="F11" s="25"/>
      <c r="G11" s="25"/>
      <c r="H11" s="29"/>
      <c r="I11" s="28"/>
      <c r="J11" s="31"/>
      <c r="K11" s="78"/>
      <c r="L11" s="29"/>
      <c r="M11" s="29" t="str">
        <f t="shared" si="0"/>
        <v/>
      </c>
      <c r="N11" s="41"/>
      <c r="O11" s="41"/>
      <c r="P11" s="41"/>
      <c r="Q11" s="41"/>
    </row>
    <row r="12" ht="15" customHeight="1" spans="1:17">
      <c r="A12" s="25"/>
      <c r="B12" s="26"/>
      <c r="C12" s="75"/>
      <c r="D12" s="75"/>
      <c r="E12" s="25"/>
      <c r="F12" s="25"/>
      <c r="G12" s="25"/>
      <c r="H12" s="29"/>
      <c r="I12" s="28"/>
      <c r="J12" s="31"/>
      <c r="K12" s="78"/>
      <c r="L12" s="29"/>
      <c r="M12" s="29" t="str">
        <f t="shared" si="0"/>
        <v/>
      </c>
      <c r="N12" s="41"/>
      <c r="O12" s="41"/>
      <c r="P12" s="41"/>
      <c r="Q12" s="41"/>
    </row>
    <row r="13" ht="15" customHeight="1" spans="1:17">
      <c r="A13" s="25"/>
      <c r="B13" s="26"/>
      <c r="C13" s="75"/>
      <c r="D13" s="75"/>
      <c r="E13" s="25"/>
      <c r="F13" s="25"/>
      <c r="G13" s="25"/>
      <c r="H13" s="29"/>
      <c r="I13" s="28"/>
      <c r="J13" s="31"/>
      <c r="K13" s="78"/>
      <c r="L13" s="29"/>
      <c r="M13" s="29" t="str">
        <f t="shared" si="0"/>
        <v/>
      </c>
      <c r="N13" s="41"/>
      <c r="O13" s="41"/>
      <c r="P13" s="41"/>
      <c r="Q13" s="41"/>
    </row>
    <row r="14" ht="15" customHeight="1" spans="1:17">
      <c r="A14" s="25"/>
      <c r="B14" s="26"/>
      <c r="C14" s="75"/>
      <c r="D14" s="75"/>
      <c r="E14" s="25"/>
      <c r="F14" s="25"/>
      <c r="G14" s="25"/>
      <c r="H14" s="29"/>
      <c r="I14" s="28"/>
      <c r="J14" s="31"/>
      <c r="K14" s="78"/>
      <c r="L14" s="29"/>
      <c r="M14" s="29" t="str">
        <f t="shared" si="0"/>
        <v/>
      </c>
      <c r="N14" s="41"/>
      <c r="O14" s="41"/>
      <c r="P14" s="41"/>
      <c r="Q14" s="41"/>
    </row>
    <row r="15" ht="15" customHeight="1" spans="1:17">
      <c r="A15" s="25"/>
      <c r="B15" s="26"/>
      <c r="C15" s="75"/>
      <c r="D15" s="75"/>
      <c r="E15" s="25"/>
      <c r="F15" s="25"/>
      <c r="G15" s="25"/>
      <c r="H15" s="29"/>
      <c r="I15" s="28"/>
      <c r="J15" s="31"/>
      <c r="K15" s="78"/>
      <c r="L15" s="29"/>
      <c r="M15" s="29" t="str">
        <f t="shared" si="0"/>
        <v/>
      </c>
      <c r="N15" s="41"/>
      <c r="O15" s="41"/>
      <c r="P15" s="41"/>
      <c r="Q15" s="41"/>
    </row>
    <row r="16" ht="15" customHeight="1" spans="1:17">
      <c r="A16" s="25"/>
      <c r="B16" s="26"/>
      <c r="C16" s="75"/>
      <c r="D16" s="75"/>
      <c r="E16" s="25"/>
      <c r="F16" s="25"/>
      <c r="G16" s="25"/>
      <c r="H16" s="29"/>
      <c r="I16" s="28"/>
      <c r="J16" s="31"/>
      <c r="K16" s="78"/>
      <c r="L16" s="29"/>
      <c r="M16" s="29" t="str">
        <f t="shared" si="0"/>
        <v/>
      </c>
      <c r="N16" s="41"/>
      <c r="O16" s="41"/>
      <c r="P16" s="41"/>
      <c r="Q16" s="41"/>
    </row>
    <row r="17" ht="15" customHeight="1" spans="1:17">
      <c r="A17" s="25"/>
      <c r="B17" s="26"/>
      <c r="C17" s="75"/>
      <c r="D17" s="75"/>
      <c r="E17" s="25"/>
      <c r="F17" s="25"/>
      <c r="G17" s="25"/>
      <c r="H17" s="29"/>
      <c r="I17" s="28"/>
      <c r="J17" s="31"/>
      <c r="K17" s="78"/>
      <c r="L17" s="29"/>
      <c r="M17" s="29" t="str">
        <f t="shared" si="0"/>
        <v/>
      </c>
      <c r="N17" s="41"/>
      <c r="O17" s="41"/>
      <c r="P17" s="41"/>
      <c r="Q17" s="41"/>
    </row>
    <row r="18" ht="15" customHeight="1" spans="1:17">
      <c r="A18" s="25"/>
      <c r="B18" s="26"/>
      <c r="C18" s="75"/>
      <c r="D18" s="75"/>
      <c r="E18" s="25"/>
      <c r="F18" s="25"/>
      <c r="G18" s="25"/>
      <c r="H18" s="29"/>
      <c r="I18" s="28"/>
      <c r="J18" s="31"/>
      <c r="K18" s="78"/>
      <c r="L18" s="29"/>
      <c r="M18" s="29" t="str">
        <f t="shared" si="0"/>
        <v/>
      </c>
      <c r="N18" s="41"/>
      <c r="O18" s="41"/>
      <c r="P18" s="41"/>
      <c r="Q18" s="41"/>
    </row>
    <row r="19" ht="15" customHeight="1" spans="1:17">
      <c r="A19" s="25"/>
      <c r="B19" s="26"/>
      <c r="C19" s="75"/>
      <c r="D19" s="75"/>
      <c r="E19" s="25"/>
      <c r="F19" s="25"/>
      <c r="G19" s="25"/>
      <c r="H19" s="29"/>
      <c r="I19" s="28"/>
      <c r="J19" s="31"/>
      <c r="K19" s="78"/>
      <c r="L19" s="29"/>
      <c r="M19" s="29" t="str">
        <f t="shared" si="0"/>
        <v/>
      </c>
      <c r="N19" s="41"/>
      <c r="O19" s="41"/>
      <c r="P19" s="41"/>
      <c r="Q19" s="41"/>
    </row>
    <row r="20" ht="15" customHeight="1" spans="1:17">
      <c r="A20" s="25"/>
      <c r="B20" s="26"/>
      <c r="C20" s="75"/>
      <c r="D20" s="75"/>
      <c r="E20" s="25"/>
      <c r="F20" s="25"/>
      <c r="G20" s="25"/>
      <c r="H20" s="29"/>
      <c r="I20" s="28"/>
      <c r="J20" s="31"/>
      <c r="K20" s="78"/>
      <c r="L20" s="29"/>
      <c r="M20" s="29" t="str">
        <f t="shared" si="0"/>
        <v/>
      </c>
      <c r="N20" s="41"/>
      <c r="O20" s="41"/>
      <c r="P20" s="41"/>
      <c r="Q20" s="41"/>
    </row>
    <row r="21" ht="15" customHeight="1" spans="1:17">
      <c r="A21" s="25"/>
      <c r="B21" s="26"/>
      <c r="C21" s="75"/>
      <c r="D21" s="75"/>
      <c r="E21" s="25"/>
      <c r="F21" s="25"/>
      <c r="G21" s="25"/>
      <c r="H21" s="29"/>
      <c r="I21" s="28"/>
      <c r="J21" s="31"/>
      <c r="K21" s="78"/>
      <c r="L21" s="29"/>
      <c r="M21" s="29" t="str">
        <f t="shared" si="0"/>
        <v/>
      </c>
      <c r="N21" s="41"/>
      <c r="O21" s="41"/>
      <c r="P21" s="41"/>
      <c r="Q21" s="41"/>
    </row>
    <row r="22" ht="15" customHeight="1" spans="1:17">
      <c r="A22" s="25"/>
      <c r="B22" s="26"/>
      <c r="C22" s="75"/>
      <c r="D22" s="75"/>
      <c r="E22" s="25"/>
      <c r="F22" s="25"/>
      <c r="G22" s="25"/>
      <c r="H22" s="29"/>
      <c r="I22" s="28"/>
      <c r="J22" s="31"/>
      <c r="K22" s="78"/>
      <c r="L22" s="29"/>
      <c r="M22" s="29" t="str">
        <f t="shared" si="0"/>
        <v/>
      </c>
      <c r="N22" s="41"/>
      <c r="O22" s="41"/>
      <c r="P22" s="41"/>
      <c r="Q22" s="41"/>
    </row>
    <row r="23" ht="15" customHeight="1" spans="1:17">
      <c r="A23" s="25"/>
      <c r="B23" s="26"/>
      <c r="C23" s="75"/>
      <c r="D23" s="75"/>
      <c r="E23" s="25"/>
      <c r="F23" s="25"/>
      <c r="G23" s="25"/>
      <c r="H23" s="29"/>
      <c r="I23" s="28"/>
      <c r="J23" s="31"/>
      <c r="K23" s="78"/>
      <c r="L23" s="29"/>
      <c r="M23" s="29" t="str">
        <f t="shared" si="0"/>
        <v/>
      </c>
      <c r="N23" s="41"/>
      <c r="O23" s="41"/>
      <c r="P23" s="41"/>
      <c r="Q23" s="41"/>
    </row>
    <row r="24" ht="15" customHeight="1" spans="1:17">
      <c r="A24" s="25"/>
      <c r="B24" s="26"/>
      <c r="C24" s="75"/>
      <c r="D24" s="75"/>
      <c r="E24" s="25"/>
      <c r="F24" s="25"/>
      <c r="G24" s="25"/>
      <c r="H24" s="29"/>
      <c r="I24" s="28"/>
      <c r="J24" s="31"/>
      <c r="K24" s="78"/>
      <c r="L24" s="29"/>
      <c r="M24" s="29" t="str">
        <f t="shared" si="0"/>
        <v/>
      </c>
      <c r="N24" s="41"/>
      <c r="O24" s="41"/>
      <c r="P24" s="41"/>
      <c r="Q24" s="41"/>
    </row>
    <row r="25" ht="15" customHeight="1" spans="1:17">
      <c r="A25" s="25"/>
      <c r="B25" s="26"/>
      <c r="C25" s="75"/>
      <c r="D25" s="75"/>
      <c r="E25" s="25"/>
      <c r="F25" s="25"/>
      <c r="G25" s="25"/>
      <c r="H25" s="29"/>
      <c r="I25" s="28"/>
      <c r="J25" s="31"/>
      <c r="K25" s="78"/>
      <c r="L25" s="29"/>
      <c r="M25" s="29" t="str">
        <f t="shared" si="0"/>
        <v/>
      </c>
      <c r="N25" s="41"/>
      <c r="O25" s="41"/>
      <c r="P25" s="41"/>
      <c r="Q25" s="41"/>
    </row>
    <row r="26" ht="15" customHeight="1" spans="1:17">
      <c r="A26" s="25"/>
      <c r="B26" s="26"/>
      <c r="C26" s="75"/>
      <c r="D26" s="75"/>
      <c r="E26" s="25"/>
      <c r="F26" s="25"/>
      <c r="G26" s="25"/>
      <c r="H26" s="29"/>
      <c r="I26" s="28"/>
      <c r="J26" s="31"/>
      <c r="K26" s="78"/>
      <c r="L26" s="29"/>
      <c r="M26" s="29" t="str">
        <f t="shared" si="0"/>
        <v/>
      </c>
      <c r="N26" s="41"/>
      <c r="O26" s="41"/>
      <c r="P26" s="41"/>
      <c r="Q26" s="41"/>
    </row>
    <row r="27" ht="15" customHeight="1" spans="1:17">
      <c r="A27" s="25"/>
      <c r="B27" s="26"/>
      <c r="C27" s="75"/>
      <c r="D27" s="75"/>
      <c r="E27" s="25"/>
      <c r="F27" s="25"/>
      <c r="G27" s="25"/>
      <c r="H27" s="29"/>
      <c r="I27" s="28"/>
      <c r="J27" s="31"/>
      <c r="K27" s="78"/>
      <c r="L27" s="29"/>
      <c r="M27" s="29" t="str">
        <f t="shared" si="0"/>
        <v/>
      </c>
      <c r="N27" s="41"/>
      <c r="O27" s="41"/>
      <c r="P27" s="41"/>
      <c r="Q27" s="41"/>
    </row>
    <row r="28" ht="15" customHeight="1" spans="1:17">
      <c r="A28" s="25"/>
      <c r="B28" s="26"/>
      <c r="C28" s="75"/>
      <c r="D28" s="75"/>
      <c r="E28" s="25"/>
      <c r="F28" s="25"/>
      <c r="G28" s="25"/>
      <c r="H28" s="29"/>
      <c r="I28" s="28"/>
      <c r="J28" s="31"/>
      <c r="K28" s="78"/>
      <c r="L28" s="29"/>
      <c r="M28" s="29" t="str">
        <f t="shared" si="0"/>
        <v/>
      </c>
      <c r="N28" s="41"/>
      <c r="O28" s="41"/>
      <c r="P28" s="41"/>
      <c r="Q28" s="41"/>
    </row>
    <row r="29" ht="15" customHeight="1" spans="1:17">
      <c r="A29" s="25"/>
      <c r="B29" s="26"/>
      <c r="C29" s="75"/>
      <c r="D29" s="75"/>
      <c r="E29" s="25"/>
      <c r="F29" s="25"/>
      <c r="G29" s="25"/>
      <c r="H29" s="29"/>
      <c r="I29" s="28"/>
      <c r="J29" s="31"/>
      <c r="K29" s="78"/>
      <c r="L29" s="29"/>
      <c r="M29" s="29" t="str">
        <f t="shared" si="0"/>
        <v/>
      </c>
      <c r="N29" s="41"/>
      <c r="O29" s="41"/>
      <c r="P29" s="41"/>
      <c r="Q29" s="41"/>
    </row>
    <row r="30" ht="15" customHeight="1" spans="1:17">
      <c r="A30" s="25"/>
      <c r="B30" s="26"/>
      <c r="C30" s="75"/>
      <c r="D30" s="75"/>
      <c r="E30" s="25"/>
      <c r="F30" s="25"/>
      <c r="G30" s="25"/>
      <c r="H30" s="29"/>
      <c r="I30" s="28"/>
      <c r="J30" s="31"/>
      <c r="K30" s="78"/>
      <c r="L30" s="29"/>
      <c r="M30" s="29" t="str">
        <f t="shared" si="0"/>
        <v/>
      </c>
      <c r="N30" s="41"/>
      <c r="O30" s="41"/>
      <c r="P30" s="41"/>
      <c r="Q30" s="41"/>
    </row>
    <row r="31" s="14" customFormat="1" ht="15" customHeight="1" spans="1:17">
      <c r="A31" s="32" t="s">
        <v>1453</v>
      </c>
      <c r="B31" s="33"/>
      <c r="C31" s="77"/>
      <c r="D31" s="77"/>
      <c r="E31" s="22"/>
      <c r="F31" s="22"/>
      <c r="G31" s="22"/>
      <c r="H31" s="37"/>
      <c r="I31" s="35">
        <f>SUM(I7:I30)</f>
        <v>0</v>
      </c>
      <c r="J31" s="36">
        <f>SUM(J7:J30)</f>
        <v>0</v>
      </c>
      <c r="K31" s="58"/>
      <c r="L31" s="37">
        <f>SUM(L7:L30)</f>
        <v>0</v>
      </c>
      <c r="M31" s="29" t="str">
        <f t="shared" si="0"/>
        <v/>
      </c>
      <c r="N31" s="42"/>
      <c r="O31" s="42"/>
      <c r="P31" s="42"/>
      <c r="Q31" s="42"/>
    </row>
  </sheetData>
  <mergeCells count="4">
    <mergeCell ref="A2:N2"/>
    <mergeCell ref="A3:N3"/>
    <mergeCell ref="A31:B31"/>
    <mergeCell ref="O4:Q5"/>
  </mergeCells>
  <hyperlinks>
    <hyperlink ref="A1" location="索引目录!I20" display="返回索引页"/>
    <hyperlink ref="B1" location="'非流动负债汇总 '!B6"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legacyDrawing r:id="rId2"/>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6">
    <pageSetUpPr fitToPage="1"/>
  </sheetPr>
  <dimension ref="A1:L31"/>
  <sheetViews>
    <sheetView showGridLines="0" view="pageBreakPreview" zoomScale="80" zoomScaleNormal="90" workbookViewId="0">
      <pane ySplit="6" topLeftCell="A7" activePane="bottomLeft" state="frozen"/>
      <selection/>
      <selection pane="bottomLeft" activeCell="H22" sqref="H22"/>
    </sheetView>
  </sheetViews>
  <sheetFormatPr defaultColWidth="8.75" defaultRowHeight="13"/>
  <cols>
    <col min="1" max="1" width="7.625" style="15" customWidth="1"/>
    <col min="2" max="2" width="25" style="15" customWidth="1"/>
    <col min="3" max="3" width="12" style="15" customWidth="1"/>
    <col min="4" max="4" width="11.5" style="15" customWidth="1"/>
    <col min="5" max="5" width="11.625" style="15" customWidth="1"/>
    <col min="6" max="6" width="10" style="15" customWidth="1"/>
    <col min="7" max="7" width="13" style="15" hidden="1" customWidth="1" outlineLevel="1"/>
    <col min="8" max="8" width="15.625" style="15" customWidth="1" collapsed="1"/>
    <col min="9" max="9" width="15.625" style="15" customWidth="1"/>
    <col min="10" max="10" width="9.875" style="15" customWidth="1"/>
    <col min="11" max="11" width="10.125" style="15" customWidth="1"/>
    <col min="12" max="12" width="11.375" style="15" customWidth="1"/>
    <col min="13" max="16384" width="8.75" style="15"/>
  </cols>
  <sheetData>
    <row r="1" s="11" customFormat="1" ht="12.4" customHeight="1" spans="1:11">
      <c r="A1" s="16" t="s">
        <v>324</v>
      </c>
      <c r="B1" s="17" t="s">
        <v>272</v>
      </c>
      <c r="C1" s="18"/>
      <c r="D1" s="18"/>
      <c r="E1" s="18"/>
      <c r="F1" s="18"/>
      <c r="G1" s="18"/>
      <c r="H1" s="18"/>
      <c r="I1" s="18"/>
      <c r="J1" s="18"/>
      <c r="K1" s="18"/>
    </row>
    <row r="2" s="12" customFormat="1" ht="30" customHeight="1" spans="1:11">
      <c r="A2" s="46" t="s">
        <v>1558</v>
      </c>
      <c r="B2" s="46"/>
      <c r="C2" s="46"/>
      <c r="D2" s="46"/>
      <c r="E2" s="46"/>
      <c r="F2" s="46"/>
      <c r="G2" s="46"/>
      <c r="H2" s="46"/>
      <c r="I2" s="46"/>
      <c r="J2" s="46"/>
      <c r="K2" s="46"/>
    </row>
    <row r="3" ht="15" customHeight="1" spans="1:11">
      <c r="A3" s="20" t="str">
        <f>CONCATENATE(封面!D9,封面!F9,封面!G9,封面!H9,封面!I9,封面!J9,封面!K9)</f>
        <v>评估基准日：2025年1月31日</v>
      </c>
      <c r="B3" s="20"/>
      <c r="C3" s="20"/>
      <c r="D3" s="20"/>
      <c r="E3" s="20"/>
      <c r="F3" s="20"/>
      <c r="G3" s="20"/>
      <c r="H3" s="20"/>
      <c r="I3" s="38"/>
      <c r="J3" s="38"/>
      <c r="K3" s="38"/>
    </row>
    <row r="4" ht="15" customHeight="1" spans="1:11">
      <c r="A4" s="20"/>
      <c r="B4" s="20"/>
      <c r="C4" s="20"/>
      <c r="D4" s="20"/>
      <c r="E4" s="20"/>
      <c r="F4" s="20"/>
      <c r="G4" s="20"/>
      <c r="H4" s="20"/>
      <c r="I4" s="38"/>
      <c r="J4" s="38"/>
      <c r="K4" s="39" t="s">
        <v>1559</v>
      </c>
    </row>
    <row r="5" ht="15" customHeight="1" spans="1:11">
      <c r="A5" s="21" t="str">
        <f>封面!D7&amp;封面!F7</f>
        <v>产权持有单位：北京巴布科克·威尔科克斯有限公司</v>
      </c>
      <c r="K5" s="39" t="s">
        <v>327</v>
      </c>
    </row>
    <row r="6" s="14" customFormat="1" ht="25.15" customHeight="1" spans="1:12">
      <c r="A6" s="22" t="s">
        <v>328</v>
      </c>
      <c r="B6" s="22" t="s">
        <v>1560</v>
      </c>
      <c r="C6" s="22" t="s">
        <v>557</v>
      </c>
      <c r="D6" s="22" t="s">
        <v>411</v>
      </c>
      <c r="E6" s="22" t="s">
        <v>558</v>
      </c>
      <c r="F6" s="22" t="s">
        <v>381</v>
      </c>
      <c r="G6" s="23" t="s">
        <v>333</v>
      </c>
      <c r="H6" s="24" t="s">
        <v>334</v>
      </c>
      <c r="I6" s="22" t="s">
        <v>335</v>
      </c>
      <c r="J6" s="22" t="s">
        <v>337</v>
      </c>
      <c r="K6" s="22" t="s">
        <v>1561</v>
      </c>
      <c r="L6" s="40" t="s">
        <v>345</v>
      </c>
    </row>
    <row r="7" ht="15" customHeight="1" spans="1:12">
      <c r="A7" s="25"/>
      <c r="B7" s="26"/>
      <c r="C7" s="26"/>
      <c r="D7" s="75"/>
      <c r="E7" s="75"/>
      <c r="F7" s="76"/>
      <c r="G7" s="28"/>
      <c r="H7" s="31"/>
      <c r="I7" s="29"/>
      <c r="J7" s="29" t="str">
        <f>IF(OR(H7=0,I7=0),"",(I7-H7)/ABS(H7)*100)</f>
        <v/>
      </c>
      <c r="K7" s="41"/>
      <c r="L7" s="41"/>
    </row>
    <row r="8" ht="15" customHeight="1" spans="1:12">
      <c r="A8" s="25"/>
      <c r="B8" s="26"/>
      <c r="C8" s="26"/>
      <c r="D8" s="75"/>
      <c r="E8" s="75"/>
      <c r="F8" s="25"/>
      <c r="G8" s="28"/>
      <c r="H8" s="31"/>
      <c r="I8" s="29"/>
      <c r="J8" s="29" t="str">
        <f t="shared" ref="J8:J31" si="0">IF(OR(H8=0,I8=0),"",(I8-H8)/ABS(H8)*100)</f>
        <v/>
      </c>
      <c r="K8" s="41"/>
      <c r="L8" s="41"/>
    </row>
    <row r="9" ht="15" customHeight="1" spans="1:12">
      <c r="A9" s="25"/>
      <c r="B9" s="26"/>
      <c r="C9" s="26"/>
      <c r="D9" s="75"/>
      <c r="E9" s="75"/>
      <c r="F9" s="25"/>
      <c r="G9" s="28"/>
      <c r="H9" s="31"/>
      <c r="I9" s="29"/>
      <c r="J9" s="29" t="str">
        <f t="shared" si="0"/>
        <v/>
      </c>
      <c r="K9" s="41"/>
      <c r="L9" s="41"/>
    </row>
    <row r="10" ht="15" customHeight="1" spans="1:12">
      <c r="A10" s="25"/>
      <c r="B10" s="26"/>
      <c r="C10" s="26"/>
      <c r="D10" s="75"/>
      <c r="E10" s="75"/>
      <c r="F10" s="25"/>
      <c r="G10" s="28"/>
      <c r="H10" s="31"/>
      <c r="I10" s="29"/>
      <c r="J10" s="29" t="str">
        <f t="shared" si="0"/>
        <v/>
      </c>
      <c r="K10" s="41"/>
      <c r="L10" s="41"/>
    </row>
    <row r="11" ht="15" customHeight="1" spans="1:12">
      <c r="A11" s="25"/>
      <c r="B11" s="26"/>
      <c r="C11" s="26"/>
      <c r="D11" s="75"/>
      <c r="E11" s="75"/>
      <c r="F11" s="25"/>
      <c r="G11" s="28"/>
      <c r="H11" s="31"/>
      <c r="I11" s="29"/>
      <c r="J11" s="29" t="str">
        <f t="shared" si="0"/>
        <v/>
      </c>
      <c r="K11" s="41"/>
      <c r="L11" s="41"/>
    </row>
    <row r="12" ht="15" customHeight="1" spans="1:12">
      <c r="A12" s="25"/>
      <c r="B12" s="26"/>
      <c r="C12" s="26"/>
      <c r="D12" s="75"/>
      <c r="E12" s="75"/>
      <c r="F12" s="25"/>
      <c r="G12" s="28"/>
      <c r="H12" s="31"/>
      <c r="I12" s="29"/>
      <c r="J12" s="29" t="str">
        <f t="shared" si="0"/>
        <v/>
      </c>
      <c r="K12" s="41"/>
      <c r="L12" s="41"/>
    </row>
    <row r="13" ht="15" customHeight="1" spans="1:12">
      <c r="A13" s="25"/>
      <c r="B13" s="26"/>
      <c r="C13" s="26"/>
      <c r="D13" s="75"/>
      <c r="E13" s="75"/>
      <c r="F13" s="25"/>
      <c r="G13" s="28"/>
      <c r="H13" s="31"/>
      <c r="I13" s="29"/>
      <c r="J13" s="29" t="str">
        <f t="shared" si="0"/>
        <v/>
      </c>
      <c r="K13" s="41"/>
      <c r="L13" s="41"/>
    </row>
    <row r="14" ht="15" customHeight="1" spans="1:12">
      <c r="A14" s="25"/>
      <c r="B14" s="26"/>
      <c r="C14" s="26"/>
      <c r="D14" s="75"/>
      <c r="E14" s="75"/>
      <c r="F14" s="25"/>
      <c r="G14" s="28"/>
      <c r="H14" s="31"/>
      <c r="I14" s="29"/>
      <c r="J14" s="29" t="str">
        <f t="shared" si="0"/>
        <v/>
      </c>
      <c r="K14" s="41"/>
      <c r="L14" s="41"/>
    </row>
    <row r="15" ht="15" customHeight="1" spans="1:12">
      <c r="A15" s="25"/>
      <c r="B15" s="26"/>
      <c r="C15" s="26"/>
      <c r="D15" s="75"/>
      <c r="E15" s="75"/>
      <c r="F15" s="25"/>
      <c r="G15" s="28"/>
      <c r="H15" s="31"/>
      <c r="I15" s="29"/>
      <c r="J15" s="29" t="str">
        <f t="shared" si="0"/>
        <v/>
      </c>
      <c r="K15" s="41"/>
      <c r="L15" s="41"/>
    </row>
    <row r="16" ht="15" customHeight="1" spans="1:12">
      <c r="A16" s="25"/>
      <c r="B16" s="26"/>
      <c r="C16" s="26"/>
      <c r="D16" s="75"/>
      <c r="E16" s="75"/>
      <c r="F16" s="25"/>
      <c r="G16" s="28"/>
      <c r="H16" s="31"/>
      <c r="I16" s="29"/>
      <c r="J16" s="29" t="str">
        <f t="shared" si="0"/>
        <v/>
      </c>
      <c r="K16" s="41"/>
      <c r="L16" s="41"/>
    </row>
    <row r="17" ht="15" customHeight="1" spans="1:12">
      <c r="A17" s="25"/>
      <c r="B17" s="26"/>
      <c r="C17" s="26"/>
      <c r="D17" s="75"/>
      <c r="E17" s="75"/>
      <c r="F17" s="25"/>
      <c r="G17" s="28"/>
      <c r="H17" s="31"/>
      <c r="I17" s="29"/>
      <c r="J17" s="29" t="str">
        <f t="shared" si="0"/>
        <v/>
      </c>
      <c r="K17" s="41"/>
      <c r="L17" s="41"/>
    </row>
    <row r="18" ht="15" customHeight="1" spans="1:12">
      <c r="A18" s="25"/>
      <c r="B18" s="26"/>
      <c r="C18" s="26"/>
      <c r="D18" s="75"/>
      <c r="E18" s="75"/>
      <c r="F18" s="25"/>
      <c r="G18" s="28"/>
      <c r="H18" s="31"/>
      <c r="I18" s="29"/>
      <c r="J18" s="29" t="str">
        <f t="shared" si="0"/>
        <v/>
      </c>
      <c r="K18" s="41"/>
      <c r="L18" s="41"/>
    </row>
    <row r="19" ht="15" customHeight="1" spans="1:12">
      <c r="A19" s="25"/>
      <c r="B19" s="26"/>
      <c r="C19" s="26"/>
      <c r="D19" s="75"/>
      <c r="E19" s="75"/>
      <c r="F19" s="25"/>
      <c r="G19" s="28"/>
      <c r="H19" s="31"/>
      <c r="I19" s="29"/>
      <c r="J19" s="29" t="str">
        <f t="shared" si="0"/>
        <v/>
      </c>
      <c r="K19" s="41"/>
      <c r="L19" s="41"/>
    </row>
    <row r="20" ht="15" customHeight="1" spans="1:12">
      <c r="A20" s="25"/>
      <c r="B20" s="26"/>
      <c r="C20" s="26"/>
      <c r="D20" s="75"/>
      <c r="E20" s="75"/>
      <c r="F20" s="25"/>
      <c r="G20" s="28"/>
      <c r="H20" s="31"/>
      <c r="I20" s="29"/>
      <c r="J20" s="29" t="str">
        <f t="shared" si="0"/>
        <v/>
      </c>
      <c r="K20" s="41"/>
      <c r="L20" s="41"/>
    </row>
    <row r="21" ht="15" customHeight="1" spans="1:12">
      <c r="A21" s="25"/>
      <c r="B21" s="26"/>
      <c r="C21" s="26"/>
      <c r="D21" s="75"/>
      <c r="E21" s="75"/>
      <c r="F21" s="25"/>
      <c r="G21" s="28"/>
      <c r="H21" s="31"/>
      <c r="I21" s="29"/>
      <c r="J21" s="29" t="str">
        <f t="shared" si="0"/>
        <v/>
      </c>
      <c r="K21" s="41"/>
      <c r="L21" s="41"/>
    </row>
    <row r="22" ht="15" customHeight="1" spans="1:12">
      <c r="A22" s="25"/>
      <c r="B22" s="26"/>
      <c r="C22" s="26"/>
      <c r="D22" s="75"/>
      <c r="E22" s="75"/>
      <c r="F22" s="25"/>
      <c r="G22" s="28"/>
      <c r="H22" s="31"/>
      <c r="I22" s="29"/>
      <c r="J22" s="29" t="str">
        <f t="shared" si="0"/>
        <v/>
      </c>
      <c r="K22" s="41"/>
      <c r="L22" s="41"/>
    </row>
    <row r="23" ht="15" customHeight="1" spans="1:12">
      <c r="A23" s="25"/>
      <c r="B23" s="26"/>
      <c r="C23" s="26"/>
      <c r="D23" s="75"/>
      <c r="E23" s="75"/>
      <c r="F23" s="25"/>
      <c r="G23" s="28"/>
      <c r="H23" s="31"/>
      <c r="I23" s="29"/>
      <c r="J23" s="29" t="str">
        <f t="shared" si="0"/>
        <v/>
      </c>
      <c r="K23" s="41"/>
      <c r="L23" s="41"/>
    </row>
    <row r="24" ht="15" customHeight="1" spans="1:12">
      <c r="A24" s="25"/>
      <c r="B24" s="26"/>
      <c r="C24" s="26"/>
      <c r="D24" s="75"/>
      <c r="E24" s="75"/>
      <c r="F24" s="25"/>
      <c r="G24" s="28"/>
      <c r="H24" s="31"/>
      <c r="I24" s="29"/>
      <c r="J24" s="29" t="str">
        <f t="shared" si="0"/>
        <v/>
      </c>
      <c r="K24" s="41"/>
      <c r="L24" s="41"/>
    </row>
    <row r="25" ht="15" customHeight="1" spans="1:12">
      <c r="A25" s="25"/>
      <c r="B25" s="26"/>
      <c r="C25" s="26"/>
      <c r="D25" s="75"/>
      <c r="E25" s="75"/>
      <c r="F25" s="25"/>
      <c r="G25" s="28"/>
      <c r="H25" s="31"/>
      <c r="I25" s="29"/>
      <c r="J25" s="29" t="str">
        <f t="shared" si="0"/>
        <v/>
      </c>
      <c r="K25" s="41"/>
      <c r="L25" s="41"/>
    </row>
    <row r="26" ht="15" customHeight="1" spans="1:12">
      <c r="A26" s="25"/>
      <c r="B26" s="26"/>
      <c r="C26" s="26"/>
      <c r="D26" s="75"/>
      <c r="E26" s="75"/>
      <c r="F26" s="25"/>
      <c r="G26" s="28"/>
      <c r="H26" s="31"/>
      <c r="I26" s="29"/>
      <c r="J26" s="29" t="str">
        <f t="shared" si="0"/>
        <v/>
      </c>
      <c r="K26" s="41"/>
      <c r="L26" s="41"/>
    </row>
    <row r="27" ht="15" customHeight="1" spans="1:12">
      <c r="A27" s="25"/>
      <c r="B27" s="26"/>
      <c r="C27" s="26"/>
      <c r="D27" s="75"/>
      <c r="E27" s="75"/>
      <c r="F27" s="25"/>
      <c r="G27" s="28"/>
      <c r="H27" s="31"/>
      <c r="I27" s="29"/>
      <c r="J27" s="29" t="str">
        <f t="shared" si="0"/>
        <v/>
      </c>
      <c r="K27" s="41"/>
      <c r="L27" s="41"/>
    </row>
    <row r="28" ht="15" customHeight="1" spans="1:12">
      <c r="A28" s="25"/>
      <c r="B28" s="26"/>
      <c r="C28" s="26"/>
      <c r="D28" s="75"/>
      <c r="E28" s="75"/>
      <c r="F28" s="25"/>
      <c r="G28" s="28"/>
      <c r="H28" s="31"/>
      <c r="I28" s="29"/>
      <c r="J28" s="29" t="str">
        <f t="shared" si="0"/>
        <v/>
      </c>
      <c r="K28" s="41"/>
      <c r="L28" s="41"/>
    </row>
    <row r="29" ht="15" customHeight="1" spans="1:12">
      <c r="A29" s="25"/>
      <c r="B29" s="26"/>
      <c r="C29" s="26"/>
      <c r="D29" s="75"/>
      <c r="E29" s="75"/>
      <c r="F29" s="25"/>
      <c r="G29" s="28"/>
      <c r="H29" s="31"/>
      <c r="I29" s="29"/>
      <c r="J29" s="29" t="str">
        <f t="shared" si="0"/>
        <v/>
      </c>
      <c r="K29" s="41"/>
      <c r="L29" s="41"/>
    </row>
    <row r="30" ht="15" customHeight="1" spans="1:12">
      <c r="A30" s="25"/>
      <c r="B30" s="26"/>
      <c r="C30" s="26"/>
      <c r="D30" s="75"/>
      <c r="E30" s="75"/>
      <c r="F30" s="25"/>
      <c r="G30" s="28"/>
      <c r="H30" s="31"/>
      <c r="I30" s="29"/>
      <c r="J30" s="29" t="str">
        <f t="shared" si="0"/>
        <v/>
      </c>
      <c r="K30" s="41"/>
      <c r="L30" s="41"/>
    </row>
    <row r="31" s="14" customFormat="1" ht="15" customHeight="1" spans="1:12">
      <c r="A31" s="32" t="s">
        <v>1453</v>
      </c>
      <c r="B31" s="33"/>
      <c r="C31" s="22"/>
      <c r="D31" s="22"/>
      <c r="E31" s="22"/>
      <c r="F31" s="22"/>
      <c r="G31" s="35">
        <f>SUM(G7:G30)</f>
        <v>0</v>
      </c>
      <c r="H31" s="36">
        <f>SUM(H7:H30)</f>
        <v>0</v>
      </c>
      <c r="I31" s="37">
        <f>SUM(I7:I30)</f>
        <v>0</v>
      </c>
      <c r="J31" s="29" t="str">
        <f t="shared" si="0"/>
        <v/>
      </c>
      <c r="K31" s="42"/>
      <c r="L31" s="42"/>
    </row>
  </sheetData>
  <mergeCells count="3">
    <mergeCell ref="A2:K2"/>
    <mergeCell ref="A3:K3"/>
    <mergeCell ref="A31:B31"/>
  </mergeCells>
  <hyperlinks>
    <hyperlink ref="A1" location="索引目录!I21" display="返回索引页"/>
    <hyperlink ref="B1" location="'非流动负债汇总 '!B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7">
    <pageSetUpPr fitToPage="1"/>
  </sheetPr>
  <dimension ref="A1:J31"/>
  <sheetViews>
    <sheetView view="pageBreakPreview" zoomScale="80" zoomScaleNormal="90" workbookViewId="0">
      <pane ySplit="6" topLeftCell="A7" activePane="bottomLeft" state="frozen"/>
      <selection/>
      <selection pane="bottomLeft" activeCell="G18" sqref="G18"/>
    </sheetView>
  </sheetViews>
  <sheetFormatPr defaultColWidth="8.75" defaultRowHeight="13"/>
  <cols>
    <col min="1" max="1" width="7.625" style="15" customWidth="1"/>
    <col min="2" max="2" width="29" style="15" customWidth="1"/>
    <col min="3" max="3" width="20.25" style="15" customWidth="1"/>
    <col min="4" max="4" width="11.5" style="15" customWidth="1"/>
    <col min="5" max="5" width="13" style="15" hidden="1" customWidth="1" outlineLevel="1"/>
    <col min="6" max="6" width="19.125" style="15" customWidth="1" collapsed="1"/>
    <col min="7" max="7" width="19.125" style="15" customWidth="1"/>
    <col min="8" max="8" width="14.625" style="15" customWidth="1"/>
    <col min="9" max="9" width="8.875" style="15" customWidth="1"/>
    <col min="10" max="10" width="11.375" style="15" customWidth="1"/>
    <col min="11" max="16383" width="8.75" style="15"/>
  </cols>
  <sheetData>
    <row r="1" s="11" customFormat="1" ht="12.4" customHeight="1" spans="1:9">
      <c r="A1" s="17" t="s">
        <v>271</v>
      </c>
      <c r="B1" s="74" t="s">
        <v>376</v>
      </c>
      <c r="C1" s="18"/>
      <c r="D1" s="18"/>
      <c r="E1" s="18"/>
      <c r="F1" s="18"/>
      <c r="G1" s="18"/>
      <c r="H1" s="18"/>
      <c r="I1" s="18"/>
    </row>
    <row r="2" s="12" customFormat="1" ht="30" customHeight="1" spans="1:9">
      <c r="A2" s="46" t="s">
        <v>1562</v>
      </c>
      <c r="B2" s="46"/>
      <c r="C2" s="46"/>
      <c r="D2" s="46"/>
      <c r="E2" s="46"/>
      <c r="F2" s="46"/>
      <c r="G2" s="46"/>
      <c r="H2" s="46"/>
      <c r="I2" s="46"/>
    </row>
    <row r="3" s="15" customFormat="1" ht="15" customHeight="1" spans="1:9">
      <c r="A3" s="20" t="str">
        <f>CONCATENATE(封面!D9,封面!F9,封面!G9,封面!H9,封面!I9,封面!J9,封面!K9)</f>
        <v>评估基准日：2025年1月31日</v>
      </c>
      <c r="B3" s="20"/>
      <c r="C3" s="20"/>
      <c r="D3" s="20"/>
      <c r="E3" s="20"/>
      <c r="F3" s="20"/>
      <c r="G3" s="38"/>
      <c r="H3" s="38"/>
      <c r="I3" s="38"/>
    </row>
    <row r="4" s="15" customFormat="1" ht="15" customHeight="1" spans="1:9">
      <c r="A4" s="20"/>
      <c r="B4" s="20"/>
      <c r="C4" s="20"/>
      <c r="D4" s="20"/>
      <c r="E4" s="20"/>
      <c r="F4" s="20"/>
      <c r="G4" s="38"/>
      <c r="H4" s="38"/>
      <c r="I4" s="39" t="s">
        <v>1563</v>
      </c>
    </row>
    <row r="5" s="15" customFormat="1" ht="15" customHeight="1" spans="1:9">
      <c r="A5" s="21" t="str">
        <f>封面!D7&amp;封面!F7</f>
        <v>产权持有单位：北京巴布科克·威尔科克斯有限公司</v>
      </c>
      <c r="I5" s="39" t="s">
        <v>327</v>
      </c>
    </row>
    <row r="6" s="14" customFormat="1" ht="25.15" customHeight="1" spans="1:10">
      <c r="A6" s="22" t="s">
        <v>328</v>
      </c>
      <c r="B6" s="22" t="s">
        <v>1564</v>
      </c>
      <c r="C6" s="22" t="s">
        <v>548</v>
      </c>
      <c r="D6" s="22" t="s">
        <v>411</v>
      </c>
      <c r="E6" s="23" t="s">
        <v>333</v>
      </c>
      <c r="F6" s="24" t="s">
        <v>334</v>
      </c>
      <c r="G6" s="22" t="s">
        <v>335</v>
      </c>
      <c r="H6" s="22" t="s">
        <v>337</v>
      </c>
      <c r="I6" s="22" t="s">
        <v>1561</v>
      </c>
      <c r="J6" s="40" t="s">
        <v>345</v>
      </c>
    </row>
    <row r="7" s="15" customFormat="1" ht="15" customHeight="1" spans="1:10">
      <c r="A7" s="25"/>
      <c r="B7" s="26"/>
      <c r="C7" s="26"/>
      <c r="D7" s="27"/>
      <c r="E7" s="28"/>
      <c r="F7" s="31"/>
      <c r="G7" s="29"/>
      <c r="H7" s="29" t="str">
        <f>IF(OR(F7=0,G7=0),"",(G7-F7)/ABS(F7)*100)</f>
        <v/>
      </c>
      <c r="I7" s="41"/>
      <c r="J7" s="41"/>
    </row>
    <row r="8" s="15" customFormat="1" ht="15" customHeight="1" spans="1:10">
      <c r="A8" s="25"/>
      <c r="B8" s="26"/>
      <c r="C8" s="26"/>
      <c r="D8" s="27"/>
      <c r="E8" s="28"/>
      <c r="F8" s="31"/>
      <c r="G8" s="29"/>
      <c r="H8" s="29" t="str">
        <f t="shared" ref="H8:H31" si="0">IF(OR(F8=0,G8=0),"",(G8-F8)/ABS(F8)*100)</f>
        <v/>
      </c>
      <c r="I8" s="41"/>
      <c r="J8" s="41"/>
    </row>
    <row r="9" s="15" customFormat="1" ht="15" customHeight="1" spans="1:10">
      <c r="A9" s="25"/>
      <c r="B9" s="26"/>
      <c r="C9" s="26"/>
      <c r="D9" s="27"/>
      <c r="E9" s="28"/>
      <c r="F9" s="31"/>
      <c r="G9" s="29"/>
      <c r="H9" s="29" t="str">
        <f t="shared" si="0"/>
        <v/>
      </c>
      <c r="I9" s="41"/>
      <c r="J9" s="41"/>
    </row>
    <row r="10" s="15" customFormat="1" ht="15" customHeight="1" spans="1:10">
      <c r="A10" s="25"/>
      <c r="B10" s="26"/>
      <c r="C10" s="26"/>
      <c r="D10" s="27"/>
      <c r="E10" s="28"/>
      <c r="F10" s="31"/>
      <c r="G10" s="29"/>
      <c r="H10" s="29" t="str">
        <f t="shared" si="0"/>
        <v/>
      </c>
      <c r="I10" s="41"/>
      <c r="J10" s="41"/>
    </row>
    <row r="11" s="15" customFormat="1" ht="15" customHeight="1" spans="1:10">
      <c r="A11" s="25"/>
      <c r="B11" s="26"/>
      <c r="C11" s="26"/>
      <c r="D11" s="27"/>
      <c r="E11" s="28"/>
      <c r="F11" s="31"/>
      <c r="G11" s="29"/>
      <c r="H11" s="29" t="str">
        <f t="shared" si="0"/>
        <v/>
      </c>
      <c r="I11" s="41"/>
      <c r="J11" s="41"/>
    </row>
    <row r="12" s="15" customFormat="1" ht="15" customHeight="1" spans="1:10">
      <c r="A12" s="25"/>
      <c r="B12" s="26"/>
      <c r="C12" s="26"/>
      <c r="D12" s="27"/>
      <c r="E12" s="28"/>
      <c r="F12" s="31"/>
      <c r="G12" s="29"/>
      <c r="H12" s="29" t="str">
        <f t="shared" si="0"/>
        <v/>
      </c>
      <c r="I12" s="41"/>
      <c r="J12" s="41"/>
    </row>
    <row r="13" s="15" customFormat="1" ht="15" customHeight="1" spans="1:10">
      <c r="A13" s="25"/>
      <c r="B13" s="26"/>
      <c r="C13" s="26"/>
      <c r="D13" s="27"/>
      <c r="E13" s="28"/>
      <c r="F13" s="31"/>
      <c r="G13" s="29"/>
      <c r="H13" s="29" t="str">
        <f t="shared" si="0"/>
        <v/>
      </c>
      <c r="I13" s="41"/>
      <c r="J13" s="41"/>
    </row>
    <row r="14" s="15" customFormat="1" ht="15" customHeight="1" spans="1:10">
      <c r="A14" s="25"/>
      <c r="B14" s="26"/>
      <c r="C14" s="26"/>
      <c r="D14" s="27"/>
      <c r="E14" s="28"/>
      <c r="F14" s="31"/>
      <c r="G14" s="29"/>
      <c r="H14" s="29" t="str">
        <f t="shared" si="0"/>
        <v/>
      </c>
      <c r="I14" s="41"/>
      <c r="J14" s="41"/>
    </row>
    <row r="15" s="15" customFormat="1" ht="15" customHeight="1" spans="1:10">
      <c r="A15" s="25"/>
      <c r="B15" s="26"/>
      <c r="C15" s="26"/>
      <c r="D15" s="27"/>
      <c r="E15" s="28"/>
      <c r="F15" s="31"/>
      <c r="G15" s="29"/>
      <c r="H15" s="29" t="str">
        <f t="shared" si="0"/>
        <v/>
      </c>
      <c r="I15" s="41"/>
      <c r="J15" s="41"/>
    </row>
    <row r="16" s="15" customFormat="1" ht="15" customHeight="1" spans="1:10">
      <c r="A16" s="25"/>
      <c r="B16" s="26"/>
      <c r="C16" s="26"/>
      <c r="D16" s="27"/>
      <c r="E16" s="28"/>
      <c r="F16" s="31"/>
      <c r="G16" s="29"/>
      <c r="H16" s="29" t="str">
        <f t="shared" si="0"/>
        <v/>
      </c>
      <c r="I16" s="41"/>
      <c r="J16" s="41"/>
    </row>
    <row r="17" s="15" customFormat="1" ht="15" customHeight="1" spans="1:10">
      <c r="A17" s="25"/>
      <c r="B17" s="26"/>
      <c r="C17" s="26"/>
      <c r="D17" s="27"/>
      <c r="E17" s="28"/>
      <c r="F17" s="31"/>
      <c r="G17" s="29"/>
      <c r="H17" s="29" t="str">
        <f t="shared" si="0"/>
        <v/>
      </c>
      <c r="I17" s="41"/>
      <c r="J17" s="41"/>
    </row>
    <row r="18" s="15" customFormat="1" ht="15" customHeight="1" spans="1:10">
      <c r="A18" s="25"/>
      <c r="B18" s="26"/>
      <c r="C18" s="26"/>
      <c r="D18" s="27"/>
      <c r="E18" s="28"/>
      <c r="F18" s="31"/>
      <c r="G18" s="29"/>
      <c r="H18" s="29" t="str">
        <f t="shared" si="0"/>
        <v/>
      </c>
      <c r="I18" s="41"/>
      <c r="J18" s="41"/>
    </row>
    <row r="19" s="15" customFormat="1" ht="15" customHeight="1" spans="1:10">
      <c r="A19" s="25"/>
      <c r="B19" s="26"/>
      <c r="C19" s="26"/>
      <c r="D19" s="27"/>
      <c r="E19" s="28"/>
      <c r="F19" s="31"/>
      <c r="G19" s="29"/>
      <c r="H19" s="29" t="str">
        <f t="shared" si="0"/>
        <v/>
      </c>
      <c r="I19" s="41"/>
      <c r="J19" s="41"/>
    </row>
    <row r="20" s="15" customFormat="1" ht="15" customHeight="1" spans="1:10">
      <c r="A20" s="25"/>
      <c r="B20" s="26"/>
      <c r="C20" s="26"/>
      <c r="D20" s="27"/>
      <c r="E20" s="28"/>
      <c r="F20" s="31"/>
      <c r="G20" s="29"/>
      <c r="H20" s="29" t="str">
        <f t="shared" si="0"/>
        <v/>
      </c>
      <c r="I20" s="41"/>
      <c r="J20" s="41"/>
    </row>
    <row r="21" s="15" customFormat="1" ht="15" customHeight="1" spans="1:10">
      <c r="A21" s="25"/>
      <c r="B21" s="26"/>
      <c r="C21" s="26"/>
      <c r="D21" s="27"/>
      <c r="E21" s="28"/>
      <c r="F21" s="31"/>
      <c r="G21" s="29"/>
      <c r="H21" s="29" t="str">
        <f t="shared" si="0"/>
        <v/>
      </c>
      <c r="I21" s="41"/>
      <c r="J21" s="41"/>
    </row>
    <row r="22" s="15" customFormat="1" ht="15" customHeight="1" spans="1:10">
      <c r="A22" s="25"/>
      <c r="B22" s="26"/>
      <c r="C22" s="26"/>
      <c r="D22" s="27"/>
      <c r="E22" s="28"/>
      <c r="F22" s="31"/>
      <c r="G22" s="29"/>
      <c r="H22" s="29" t="str">
        <f t="shared" si="0"/>
        <v/>
      </c>
      <c r="I22" s="41"/>
      <c r="J22" s="41"/>
    </row>
    <row r="23" s="15" customFormat="1" ht="15" customHeight="1" spans="1:10">
      <c r="A23" s="25"/>
      <c r="B23" s="26"/>
      <c r="C23" s="26"/>
      <c r="D23" s="27"/>
      <c r="E23" s="28"/>
      <c r="F23" s="31"/>
      <c r="G23" s="29"/>
      <c r="H23" s="29" t="str">
        <f t="shared" si="0"/>
        <v/>
      </c>
      <c r="I23" s="41"/>
      <c r="J23" s="41"/>
    </row>
    <row r="24" s="15" customFormat="1" ht="15" customHeight="1" spans="1:10">
      <c r="A24" s="25"/>
      <c r="B24" s="26"/>
      <c r="C24" s="26"/>
      <c r="D24" s="27"/>
      <c r="E24" s="28"/>
      <c r="F24" s="31"/>
      <c r="G24" s="29"/>
      <c r="H24" s="29" t="str">
        <f t="shared" si="0"/>
        <v/>
      </c>
      <c r="I24" s="41"/>
      <c r="J24" s="41"/>
    </row>
    <row r="25" s="15" customFormat="1" ht="15" customHeight="1" spans="1:10">
      <c r="A25" s="25"/>
      <c r="B25" s="26"/>
      <c r="C25" s="26"/>
      <c r="D25" s="27"/>
      <c r="E25" s="28"/>
      <c r="F25" s="31"/>
      <c r="G25" s="29"/>
      <c r="H25" s="29" t="str">
        <f t="shared" si="0"/>
        <v/>
      </c>
      <c r="I25" s="41"/>
      <c r="J25" s="41"/>
    </row>
    <row r="26" s="15" customFormat="1" ht="15" customHeight="1" spans="1:10">
      <c r="A26" s="25"/>
      <c r="B26" s="26"/>
      <c r="C26" s="26"/>
      <c r="D26" s="27"/>
      <c r="E26" s="28"/>
      <c r="F26" s="31"/>
      <c r="G26" s="29"/>
      <c r="H26" s="29" t="str">
        <f t="shared" si="0"/>
        <v/>
      </c>
      <c r="I26" s="41"/>
      <c r="J26" s="41"/>
    </row>
    <row r="27" s="15" customFormat="1" ht="15" customHeight="1" spans="1:10">
      <c r="A27" s="25"/>
      <c r="B27" s="26"/>
      <c r="C27" s="26"/>
      <c r="D27" s="27"/>
      <c r="E27" s="28"/>
      <c r="F27" s="31"/>
      <c r="G27" s="29"/>
      <c r="H27" s="29" t="str">
        <f t="shared" si="0"/>
        <v/>
      </c>
      <c r="I27" s="41"/>
      <c r="J27" s="41"/>
    </row>
    <row r="28" s="15" customFormat="1" ht="15" customHeight="1" spans="1:10">
      <c r="A28" s="25"/>
      <c r="B28" s="26"/>
      <c r="C28" s="26"/>
      <c r="D28" s="27"/>
      <c r="E28" s="28"/>
      <c r="F28" s="31"/>
      <c r="G28" s="29"/>
      <c r="H28" s="29" t="str">
        <f t="shared" si="0"/>
        <v/>
      </c>
      <c r="I28" s="41"/>
      <c r="J28" s="41"/>
    </row>
    <row r="29" s="15" customFormat="1" ht="15" customHeight="1" spans="1:10">
      <c r="A29" s="25"/>
      <c r="B29" s="26"/>
      <c r="C29" s="26"/>
      <c r="D29" s="27"/>
      <c r="E29" s="28"/>
      <c r="F29" s="31"/>
      <c r="G29" s="29"/>
      <c r="H29" s="29" t="str">
        <f t="shared" si="0"/>
        <v/>
      </c>
      <c r="I29" s="41"/>
      <c r="J29" s="41"/>
    </row>
    <row r="30" s="15" customFormat="1" ht="15" customHeight="1" spans="1:10">
      <c r="A30" s="25"/>
      <c r="B30" s="26"/>
      <c r="C30" s="26"/>
      <c r="D30" s="27"/>
      <c r="E30" s="28"/>
      <c r="F30" s="31"/>
      <c r="G30" s="29"/>
      <c r="H30" s="29" t="str">
        <f t="shared" si="0"/>
        <v/>
      </c>
      <c r="I30" s="41"/>
      <c r="J30" s="41"/>
    </row>
    <row r="31" s="14" customFormat="1" ht="15" customHeight="1" spans="1:10">
      <c r="A31" s="32" t="s">
        <v>1453</v>
      </c>
      <c r="B31" s="33"/>
      <c r="C31" s="22"/>
      <c r="D31" s="22"/>
      <c r="E31" s="35">
        <f t="shared" ref="E31:G31" si="1">SUM(E7:E30)</f>
        <v>0</v>
      </c>
      <c r="F31" s="36">
        <f t="shared" si="1"/>
        <v>0</v>
      </c>
      <c r="G31" s="37">
        <f t="shared" si="1"/>
        <v>0</v>
      </c>
      <c r="H31" s="29" t="str">
        <f t="shared" si="0"/>
        <v/>
      </c>
      <c r="I31" s="42"/>
      <c r="J31" s="42"/>
    </row>
  </sheetData>
  <mergeCells count="3">
    <mergeCell ref="A2:I2"/>
    <mergeCell ref="A3:I3"/>
    <mergeCell ref="A31:B31"/>
  </mergeCells>
  <hyperlinks>
    <hyperlink ref="A1" location="索引目录!I21" display="返回索引页"/>
    <hyperlink ref="B1" location="'非流动负债汇总 '!B7" display="返回"/>
  </hyperlinks>
  <printOptions horizontalCentered="1"/>
  <pageMargins left="0.15748031496063" right="0.15748031496063" top="0.984251968503937" bottom="0.78740157480315" header="0.984251968503937" footer="0.393700787401575"/>
  <pageSetup paperSize="9" fitToHeight="0" orientation="landscape"/>
  <headerFooter alignWithMargins="0">
    <oddHeader>&amp;R&amp;10</oddHeader>
    <oddFooter>&amp;L&amp;9&amp;"宋体,常规"被评估单位填表人：
填表日期：      年   月   日&amp;C&amp;9&amp;"宋体,常规"评估人员：
&amp;R&amp;9&amp;"宋体,常规"共&amp;N页，第&amp;P页</oddFooter>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8">
    <tabColor theme="9" tint="0.399914548173467"/>
  </sheetPr>
  <dimension ref="A1:G30"/>
  <sheetViews>
    <sheetView view="pageBreakPreview" zoomScale="80" zoomScaleNormal="90" workbookViewId="0">
      <pane xSplit="7" ySplit="6" topLeftCell="H7" activePane="bottomRight" state="frozen"/>
      <selection/>
      <selection pane="topRight"/>
      <selection pane="bottomLeft"/>
      <selection pane="bottomRight" activeCell="E20" sqref="E20"/>
    </sheetView>
  </sheetViews>
  <sheetFormatPr defaultColWidth="9" defaultRowHeight="15.75" customHeight="1" outlineLevelCol="6"/>
  <cols>
    <col min="1" max="1" width="9.25" style="15" customWidth="1"/>
    <col min="2" max="2" width="33.75" style="15" customWidth="1"/>
    <col min="3" max="3" width="16.625" style="15" hidden="1" customWidth="1" outlineLevel="1"/>
    <col min="4" max="4" width="20.625" style="15" customWidth="1" collapsed="1"/>
    <col min="5" max="5" width="20.625" style="15" customWidth="1"/>
    <col min="6" max="6" width="20.5" style="15" customWidth="1"/>
    <col min="7" max="7" width="16.375" style="15" customWidth="1"/>
    <col min="8" max="16384" width="9" style="15"/>
  </cols>
  <sheetData>
    <row r="1" s="11" customFormat="1" ht="10.5" spans="1:7">
      <c r="A1" s="16" t="s">
        <v>324</v>
      </c>
      <c r="B1" s="16" t="s">
        <v>314</v>
      </c>
      <c r="C1" s="18"/>
      <c r="D1" s="18"/>
      <c r="E1" s="18"/>
      <c r="F1" s="18"/>
      <c r="G1" s="18"/>
    </row>
    <row r="2" s="12" customFormat="1" ht="30" customHeight="1" spans="1:7">
      <c r="A2" s="19" t="s">
        <v>1565</v>
      </c>
      <c r="B2" s="19"/>
      <c r="C2" s="19"/>
      <c r="D2" s="19"/>
      <c r="E2" s="19"/>
      <c r="F2" s="19"/>
      <c r="G2" s="19"/>
    </row>
    <row r="3" ht="15" customHeight="1" spans="1:7">
      <c r="A3" s="20" t="str">
        <f>CONCATENATE(封面!D9,封面!F9,封面!G9,封面!H9,封面!I9,封面!J9,封面!K9)</f>
        <v>评估基准日：2025年1月31日</v>
      </c>
      <c r="B3" s="20"/>
      <c r="C3" s="20"/>
      <c r="D3" s="20"/>
      <c r="E3" s="20"/>
      <c r="F3" s="20"/>
      <c r="G3" s="20"/>
    </row>
    <row r="4" ht="15" customHeight="1" spans="1:7">
      <c r="A4" s="20"/>
      <c r="B4" s="20"/>
      <c r="C4" s="20"/>
      <c r="D4" s="20"/>
      <c r="E4" s="20"/>
      <c r="F4" s="20"/>
      <c r="G4" s="65" t="s">
        <v>1566</v>
      </c>
    </row>
    <row r="5" ht="15" customHeight="1" spans="1:7">
      <c r="A5" s="21" t="str">
        <f>封面!D7&amp;封面!F7</f>
        <v>产权持有单位：北京巴布科克·威尔科克斯有限公司</v>
      </c>
      <c r="G5" s="65" t="s">
        <v>327</v>
      </c>
    </row>
    <row r="6" s="13" customFormat="1" ht="15" customHeight="1" spans="1:7">
      <c r="A6" s="66" t="s">
        <v>275</v>
      </c>
      <c r="B6" s="66" t="s">
        <v>276</v>
      </c>
      <c r="C6" s="67" t="s">
        <v>277</v>
      </c>
      <c r="D6" s="66" t="s">
        <v>278</v>
      </c>
      <c r="E6" s="66" t="s">
        <v>279</v>
      </c>
      <c r="F6" s="68" t="s">
        <v>432</v>
      </c>
      <c r="G6" s="66" t="s">
        <v>356</v>
      </c>
    </row>
    <row r="7" ht="15" customHeight="1" spans="1:7">
      <c r="A7" s="69" t="s">
        <v>1567</v>
      </c>
      <c r="B7" s="41" t="s">
        <v>85</v>
      </c>
      <c r="C7" s="28">
        <f>长期应付款!G31</f>
        <v>0</v>
      </c>
      <c r="D7" s="31">
        <f>长期应付款!J31</f>
        <v>0</v>
      </c>
      <c r="E7" s="29">
        <f>长期应付款!K31</f>
        <v>0</v>
      </c>
      <c r="F7" s="70" t="str">
        <f>IF(OR(AND(D7=0,E7=0),E7=0),"",E7-D7)</f>
        <v/>
      </c>
      <c r="G7" s="70" t="str">
        <f>IF(ISERROR(F7/D7),"",F7/ABS(D7)*100)</f>
        <v/>
      </c>
    </row>
    <row r="8" ht="15" customHeight="1" spans="1:7">
      <c r="A8" s="69" t="s">
        <v>1568</v>
      </c>
      <c r="B8" s="41" t="s">
        <v>1569</v>
      </c>
      <c r="C8" s="28">
        <f>'长期应付-专项应付款'!G31</f>
        <v>0</v>
      </c>
      <c r="D8" s="31">
        <f>'长期应付-专项应付款'!H31</f>
        <v>0</v>
      </c>
      <c r="E8" s="29">
        <f>'长期应付-专项应付款'!I31</f>
        <v>0</v>
      </c>
      <c r="F8" s="29" t="str">
        <f t="shared" ref="F8:F28" si="0">IF(OR(AND(D8=0,E8=0),E8=0),"",E8-D8)</f>
        <v/>
      </c>
      <c r="G8" s="71" t="str">
        <f t="shared" ref="G8:G28" si="1">IF(ISERROR(F8/D8),"",F8/ABS(D8)*100)</f>
        <v/>
      </c>
    </row>
    <row r="9" ht="15" customHeight="1" spans="1:7">
      <c r="A9" s="69"/>
      <c r="B9" s="41"/>
      <c r="C9" s="28"/>
      <c r="D9" s="31"/>
      <c r="E9" s="29"/>
      <c r="F9" s="29"/>
      <c r="G9" s="71"/>
    </row>
    <row r="10" ht="15" customHeight="1" spans="1:7">
      <c r="A10" s="69"/>
      <c r="B10" s="41"/>
      <c r="C10" s="28"/>
      <c r="D10" s="31"/>
      <c r="E10" s="29"/>
      <c r="F10" s="29"/>
      <c r="G10" s="71"/>
    </row>
    <row r="11" ht="15" customHeight="1" spans="1:7">
      <c r="A11" s="69"/>
      <c r="B11" s="41"/>
      <c r="C11" s="28"/>
      <c r="D11" s="31"/>
      <c r="E11" s="29"/>
      <c r="F11" s="29"/>
      <c r="G11" s="71"/>
    </row>
    <row r="12" ht="15" customHeight="1" spans="1:7">
      <c r="A12" s="69"/>
      <c r="B12" s="41"/>
      <c r="C12" s="28"/>
      <c r="D12" s="31"/>
      <c r="E12" s="29"/>
      <c r="F12" s="29"/>
      <c r="G12" s="71"/>
    </row>
    <row r="13" ht="15" customHeight="1" spans="1:7">
      <c r="A13" s="69"/>
      <c r="B13" s="41"/>
      <c r="C13" s="28"/>
      <c r="D13" s="31"/>
      <c r="E13" s="29"/>
      <c r="F13" s="29"/>
      <c r="G13" s="71"/>
    </row>
    <row r="14" ht="15" customHeight="1" spans="1:7">
      <c r="A14" s="25"/>
      <c r="B14" s="41"/>
      <c r="C14" s="28"/>
      <c r="D14" s="31"/>
      <c r="E14" s="29"/>
      <c r="F14" s="29"/>
      <c r="G14" s="71"/>
    </row>
    <row r="15" ht="15" customHeight="1" spans="1:7">
      <c r="A15" s="25"/>
      <c r="B15" s="41"/>
      <c r="C15" s="28"/>
      <c r="D15" s="31"/>
      <c r="E15" s="29"/>
      <c r="G15" s="29"/>
    </row>
    <row r="16" ht="15" customHeight="1" spans="1:7">
      <c r="A16" s="25"/>
      <c r="B16" s="41"/>
      <c r="C16" s="28"/>
      <c r="D16" s="31"/>
      <c r="E16" s="29"/>
      <c r="F16" s="29"/>
      <c r="G16" s="71"/>
    </row>
    <row r="17" ht="15" customHeight="1" spans="1:7">
      <c r="A17" s="25"/>
      <c r="B17" s="41"/>
      <c r="C17" s="28"/>
      <c r="D17" s="31"/>
      <c r="E17" s="29"/>
      <c r="F17" s="29"/>
      <c r="G17" s="71"/>
    </row>
    <row r="18" ht="15" customHeight="1" spans="1:7">
      <c r="A18" s="25"/>
      <c r="B18" s="41"/>
      <c r="C18" s="28"/>
      <c r="D18" s="31"/>
      <c r="E18" s="29"/>
      <c r="F18" s="29"/>
      <c r="G18" s="71"/>
    </row>
    <row r="19" ht="15" customHeight="1" spans="1:7">
      <c r="A19" s="25"/>
      <c r="B19" s="41"/>
      <c r="C19" s="28"/>
      <c r="D19" s="31"/>
      <c r="E19" s="29"/>
      <c r="F19" s="29"/>
      <c r="G19" s="71"/>
    </row>
    <row r="20" ht="15" customHeight="1" spans="1:7">
      <c r="A20" s="25"/>
      <c r="B20" s="41"/>
      <c r="C20" s="28"/>
      <c r="D20" s="31"/>
      <c r="E20" s="29"/>
      <c r="F20" s="29"/>
      <c r="G20" s="71"/>
    </row>
    <row r="21" ht="15" customHeight="1" spans="1:7">
      <c r="A21" s="25"/>
      <c r="B21" s="41"/>
      <c r="C21" s="28"/>
      <c r="D21" s="31"/>
      <c r="E21" s="29"/>
      <c r="F21" s="29"/>
      <c r="G21" s="71"/>
    </row>
    <row r="22" ht="15" customHeight="1" spans="1:7">
      <c r="A22" s="25"/>
      <c r="B22" s="41"/>
      <c r="C22" s="28"/>
      <c r="D22" s="31"/>
      <c r="E22" s="29"/>
      <c r="F22" s="29"/>
      <c r="G22" s="71"/>
    </row>
    <row r="23" ht="15" customHeight="1" spans="1:7">
      <c r="A23" s="25"/>
      <c r="B23" s="41"/>
      <c r="C23" s="28"/>
      <c r="D23" s="31"/>
      <c r="E23" s="29"/>
      <c r="F23" s="29"/>
      <c r="G23" s="71"/>
    </row>
    <row r="24" ht="15" customHeight="1" spans="1:7">
      <c r="A24" s="25"/>
      <c r="B24" s="41"/>
      <c r="C24" s="28"/>
      <c r="D24" s="31"/>
      <c r="E24" s="29"/>
      <c r="F24" s="29"/>
      <c r="G24" s="71"/>
    </row>
    <row r="25" ht="15" customHeight="1" spans="1:7">
      <c r="A25" s="25"/>
      <c r="B25" s="41"/>
      <c r="C25" s="28"/>
      <c r="D25" s="31"/>
      <c r="E25" s="29"/>
      <c r="F25" s="29"/>
      <c r="G25" s="71"/>
    </row>
    <row r="26" ht="15" customHeight="1" spans="1:7">
      <c r="A26" s="69"/>
      <c r="B26" s="72"/>
      <c r="C26" s="28"/>
      <c r="D26" s="31"/>
      <c r="E26" s="29"/>
      <c r="F26" s="29"/>
      <c r="G26" s="71"/>
    </row>
    <row r="27" ht="15" customHeight="1" spans="1:7">
      <c r="A27" s="69"/>
      <c r="B27" s="72"/>
      <c r="C27" s="28"/>
      <c r="D27" s="31"/>
      <c r="E27" s="29"/>
      <c r="F27" s="29"/>
      <c r="G27" s="71"/>
    </row>
    <row r="28" s="14" customFormat="1" ht="15" customHeight="1" spans="1:7">
      <c r="A28" s="66" t="s">
        <v>1550</v>
      </c>
      <c r="B28" s="22" t="s">
        <v>249</v>
      </c>
      <c r="C28" s="35">
        <f>SUM(C7:C27)</f>
        <v>0</v>
      </c>
      <c r="D28" s="36">
        <f t="shared" ref="D28:E28" si="2">SUM(D7:D27)</f>
        <v>0</v>
      </c>
      <c r="E28" s="37">
        <f t="shared" si="2"/>
        <v>0</v>
      </c>
      <c r="F28" s="37" t="str">
        <f t="shared" si="0"/>
        <v/>
      </c>
      <c r="G28" s="73" t="str">
        <f t="shared" si="1"/>
        <v/>
      </c>
    </row>
    <row r="29" ht="15" customHeight="1" spans="1:7">
      <c r="A29" s="15" t="str">
        <f>CONCATENATE(封面!$D$11,封面!$G$11)</f>
        <v>产权持有单位填表人：侯鹏浩</v>
      </c>
      <c r="E29" s="15" t="str">
        <f>"评估人员："&amp;封面!$G$20</f>
        <v>评估人员：</v>
      </c>
      <c r="G29" s="65" t="s">
        <v>313</v>
      </c>
    </row>
    <row r="30" ht="15" customHeight="1" spans="1:1">
      <c r="A30" s="15" t="str">
        <f>CONCATENATE(封面!$D$13,封面!$F$13,封面!$G$13,封面!$H$13,封面!$I$13,封面!$J$13,封面!$K$13)</f>
        <v>填表日期：2025年2月21日</v>
      </c>
    </row>
  </sheetData>
  <mergeCells count="2">
    <mergeCell ref="A2:G2"/>
    <mergeCell ref="A3:G3"/>
  </mergeCells>
  <hyperlinks>
    <hyperlink ref="A1" location="索引目录!G20" display="返回索引页"/>
    <hyperlink ref="B1" location="评估结果分类汇总表!B85" display="返回"/>
    <hyperlink ref="B7" location="长期应付款!B1" display="长期应付款"/>
    <hyperlink ref="B8" location="'长期应付-专项应付款'!B1" display="长期应付-专项应付款"/>
  </hyperlink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conqueror</Company>
  <Application>Microsoft Excel</Application>
  <HeadingPairs>
    <vt:vector size="2" baseType="variant">
      <vt:variant>
        <vt:lpstr>工作表</vt:lpstr>
      </vt:variant>
      <vt:variant>
        <vt:i4>106</vt:i4>
      </vt:variant>
    </vt:vector>
  </HeadingPairs>
  <TitlesOfParts>
    <vt:vector size="106" baseType="lpstr">
      <vt:lpstr>NOFAJE</vt:lpstr>
      <vt:lpstr>封面</vt:lpstr>
      <vt:lpstr>索引目录</vt:lpstr>
      <vt:lpstr>填表说明</vt:lpstr>
      <vt:lpstr>基本情况</vt:lpstr>
      <vt:lpstr>资产负债表</vt:lpstr>
      <vt:lpstr>资产负债表未审或审定数</vt:lpstr>
      <vt:lpstr>流动资产汇总表</vt:lpstr>
      <vt:lpstr>货币资金汇总表</vt:lpstr>
      <vt:lpstr>现金</vt:lpstr>
      <vt:lpstr>银行存款</vt:lpstr>
      <vt:lpstr>其他货币资金</vt:lpstr>
      <vt:lpstr>交易性金融资产汇总</vt:lpstr>
      <vt:lpstr>交易性-股票</vt:lpstr>
      <vt:lpstr>交易性-债券</vt:lpstr>
      <vt:lpstr>交易性-基金</vt:lpstr>
      <vt:lpstr>交易性-其他</vt:lpstr>
      <vt:lpstr>衍生金融资产</vt:lpstr>
      <vt:lpstr>应收票据</vt:lpstr>
      <vt:lpstr>应收账款</vt:lpstr>
      <vt:lpstr>预付账款</vt:lpstr>
      <vt:lpstr>其他应收款汇总</vt:lpstr>
      <vt:lpstr>其他应收款</vt:lpstr>
      <vt:lpstr>其他应收-利息</vt:lpstr>
      <vt:lpstr>其他应收-股利</vt:lpstr>
      <vt:lpstr>存货汇总</vt:lpstr>
      <vt:lpstr>材料采购（在途物资）</vt:lpstr>
      <vt:lpstr>原材料</vt:lpstr>
      <vt:lpstr>在库周转材料</vt:lpstr>
      <vt:lpstr>委托加工物资</vt:lpstr>
      <vt:lpstr>产成品（库存商品）</vt:lpstr>
      <vt:lpstr>在产品（自制半成品）</vt:lpstr>
      <vt:lpstr>发出商品</vt:lpstr>
      <vt:lpstr>在用周转材料</vt:lpstr>
      <vt:lpstr>合同资产</vt:lpstr>
      <vt:lpstr>持有待售资产</vt:lpstr>
      <vt:lpstr>一年到期非流动资产</vt:lpstr>
      <vt:lpstr>其他流动资产</vt:lpstr>
      <vt:lpstr>债权投资</vt:lpstr>
      <vt:lpstr>其他债权投资</vt:lpstr>
      <vt:lpstr>长期应收款</vt:lpstr>
      <vt:lpstr>长期股权投资</vt:lpstr>
      <vt:lpstr>其他权益工具投资</vt:lpstr>
      <vt:lpstr>其他非流动金融资产</vt:lpstr>
      <vt:lpstr>投资性房地产汇总表</vt:lpstr>
      <vt:lpstr>投资性房地产-房屋成本模式</vt:lpstr>
      <vt:lpstr>投资性房地产-房屋公允模式</vt:lpstr>
      <vt:lpstr>投资性地产-土地成本模式</vt:lpstr>
      <vt:lpstr>投资性地产-土地公允模式</vt:lpstr>
      <vt:lpstr>房屋建筑物</vt:lpstr>
      <vt:lpstr>构筑物</vt:lpstr>
      <vt:lpstr>管道沟槽</vt:lpstr>
      <vt:lpstr>机器设备</vt:lpstr>
      <vt:lpstr>车辆</vt:lpstr>
      <vt:lpstr>电子设备</vt:lpstr>
      <vt:lpstr>土地</vt:lpstr>
      <vt:lpstr>固定资产清理</vt:lpstr>
      <vt:lpstr>在建工程汇总</vt:lpstr>
      <vt:lpstr>在建-土建</vt:lpstr>
      <vt:lpstr>在建-设备</vt:lpstr>
      <vt:lpstr>在建-待摊费用</vt:lpstr>
      <vt:lpstr>在建-预付工程款</vt:lpstr>
      <vt:lpstr>在建-工程物资</vt:lpstr>
      <vt:lpstr>生产性生物资产</vt:lpstr>
      <vt:lpstr>油气资产</vt:lpstr>
      <vt:lpstr>使用权资产</vt:lpstr>
      <vt:lpstr>无形资产汇总</vt:lpstr>
      <vt:lpstr>无形-土地使用权</vt:lpstr>
      <vt:lpstr>无形-矿业权</vt:lpstr>
      <vt:lpstr>无形-海域使用权</vt:lpstr>
      <vt:lpstr>无形-其他</vt:lpstr>
      <vt:lpstr>无形-数据资产</vt:lpstr>
      <vt:lpstr>开发支出</vt:lpstr>
      <vt:lpstr>商誉</vt:lpstr>
      <vt:lpstr>长期待摊费用</vt:lpstr>
      <vt:lpstr>递延所得税资产</vt:lpstr>
      <vt:lpstr>其他非流动资产</vt:lpstr>
      <vt:lpstr>流动负债汇总</vt:lpstr>
      <vt:lpstr>短期借款</vt:lpstr>
      <vt:lpstr>交易性金融负债</vt:lpstr>
      <vt:lpstr>衍生金融负债</vt:lpstr>
      <vt:lpstr>应付票据</vt:lpstr>
      <vt:lpstr>应付账款</vt:lpstr>
      <vt:lpstr>预收账款</vt:lpstr>
      <vt:lpstr>合同负债</vt:lpstr>
      <vt:lpstr>应付职工薪酬</vt:lpstr>
      <vt:lpstr>应交税费</vt:lpstr>
      <vt:lpstr>其他应付款汇总</vt:lpstr>
      <vt:lpstr>其他应付款</vt:lpstr>
      <vt:lpstr>其他应付-利息</vt:lpstr>
      <vt:lpstr>其他应付-股利</vt:lpstr>
      <vt:lpstr>持有侍售负债</vt:lpstr>
      <vt:lpstr>一年到期非流动负债</vt:lpstr>
      <vt:lpstr>其他流动负债</vt:lpstr>
      <vt:lpstr>非流动负债汇总 </vt:lpstr>
      <vt:lpstr>长期借款</vt:lpstr>
      <vt:lpstr>应付债券</vt:lpstr>
      <vt:lpstr>租赁负债</vt:lpstr>
      <vt:lpstr>长期应付款汇总</vt:lpstr>
      <vt:lpstr>长期应付款</vt:lpstr>
      <vt:lpstr>长期应付-专项应付款</vt:lpstr>
      <vt:lpstr>预计负债</vt:lpstr>
      <vt:lpstr>递延收益</vt:lpstr>
      <vt:lpstr>递延所得税负债</vt:lpstr>
      <vt:lpstr>其他非流动负债</vt:lpstr>
      <vt:lpstr>00000000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中瑞</dc:creator>
  <cp:lastModifiedBy>王博达</cp:lastModifiedBy>
  <dcterms:created xsi:type="dcterms:W3CDTF">1999-04-07T08:44:00Z</dcterms:created>
  <cp:lastPrinted>2023-11-21T08:04:00Z</cp:lastPrinted>
  <dcterms:modified xsi:type="dcterms:W3CDTF">2025-06-19T00:29:45Z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y fmtid="{D5CDD505-2E9C-101B-9397-08002B2CF9AE}" pid="3" name="ICV">
    <vt:lpwstr>65D9A285FD34412BB5ADC8542499DD64_13</vt:lpwstr>
  </property>
  <property fmtid="{D5CDD505-2E9C-101B-9397-08002B2CF9AE}" pid="4" name="KSOReadingLayout">
    <vt:bool>false</vt:bool>
  </property>
</Properties>
</file>